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-Paige Desktop Documents\Pay Classification Plan\"/>
    </mc:Choice>
  </mc:AlternateContent>
  <bookViews>
    <workbookView xWindow="0" yWindow="0" windowWidth="23040" windowHeight="9384" activeTab="3"/>
  </bookViews>
  <sheets>
    <sheet name="Avg" sheetId="1" r:id="rId1"/>
    <sheet name="Hourly Rate" sheetId="2" r:id="rId2"/>
    <sheet name="Weekly-Monthly" sheetId="3" r:id="rId3"/>
    <sheet name="Pay Grades" sheetId="4" r:id="rId4"/>
  </sheets>
  <externalReferences>
    <externalReference r:id="rId5"/>
  </externalReferences>
  <definedNames>
    <definedName name="nt">'[1]Year1 2020 with Raise (2)'!#REF!</definedName>
    <definedName name="_xlnm.Print_Titles" localSheetId="0">Avg!$1:$2</definedName>
  </definedNames>
  <calcPr calcId="152511"/>
</workbook>
</file>

<file path=xl/calcChain.xml><?xml version="1.0" encoding="utf-8"?>
<calcChain xmlns="http://schemas.openxmlformats.org/spreadsheetml/2006/main">
  <c r="C9" i="2" l="1"/>
  <c r="D9" i="2" s="1"/>
  <c r="B5" i="2"/>
  <c r="C5" i="2" s="1"/>
  <c r="D5" i="2" s="1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B6" i="4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78" i="3"/>
  <c r="B79" i="3" s="1"/>
  <c r="C77" i="3"/>
  <c r="D77" i="3" s="1"/>
  <c r="B75" i="3"/>
  <c r="B76" i="3" s="1"/>
  <c r="D74" i="3"/>
  <c r="D75" i="3" s="1"/>
  <c r="D76" i="3" s="1"/>
  <c r="C74" i="3"/>
  <c r="C75" i="3" s="1"/>
  <c r="C76" i="3" s="1"/>
  <c r="B72" i="3"/>
  <c r="B73" i="3" s="1"/>
  <c r="C71" i="3"/>
  <c r="B69" i="3"/>
  <c r="B70" i="3" s="1"/>
  <c r="C68" i="3"/>
  <c r="B66" i="3"/>
  <c r="B67" i="3" s="1"/>
  <c r="C65" i="3"/>
  <c r="D65" i="3" s="1"/>
  <c r="B63" i="3"/>
  <c r="B64" i="3" s="1"/>
  <c r="C62" i="3"/>
  <c r="B60" i="3"/>
  <c r="B61" i="3" s="1"/>
  <c r="C59" i="3"/>
  <c r="C60" i="3" s="1"/>
  <c r="C61" i="3" s="1"/>
  <c r="B57" i="3"/>
  <c r="B58" i="3" s="1"/>
  <c r="C56" i="3"/>
  <c r="C57" i="3" s="1"/>
  <c r="C58" i="3" s="1"/>
  <c r="B54" i="3"/>
  <c r="B55" i="3" s="1"/>
  <c r="D53" i="3"/>
  <c r="C53" i="3"/>
  <c r="C54" i="3" s="1"/>
  <c r="C55" i="3" s="1"/>
  <c r="B51" i="3"/>
  <c r="B52" i="3" s="1"/>
  <c r="C50" i="3"/>
  <c r="C51" i="3" s="1"/>
  <c r="C52" i="3" s="1"/>
  <c r="B48" i="3"/>
  <c r="B49" i="3" s="1"/>
  <c r="C47" i="3"/>
  <c r="C48" i="3" s="1"/>
  <c r="C49" i="3" s="1"/>
  <c r="B45" i="3"/>
  <c r="B46" i="3" s="1"/>
  <c r="C44" i="3"/>
  <c r="D44" i="3" s="1"/>
  <c r="B42" i="3"/>
  <c r="B43" i="3" s="1"/>
  <c r="C41" i="3"/>
  <c r="C42" i="3" s="1"/>
  <c r="C43" i="3" s="1"/>
  <c r="B39" i="3"/>
  <c r="B40" i="3" s="1"/>
  <c r="C38" i="3"/>
  <c r="C39" i="3" s="1"/>
  <c r="C40" i="3" s="1"/>
  <c r="B36" i="3"/>
  <c r="B37" i="3" s="1"/>
  <c r="C35" i="3"/>
  <c r="D35" i="3" s="1"/>
  <c r="D36" i="3" s="1"/>
  <c r="D37" i="3" s="1"/>
  <c r="B33" i="3"/>
  <c r="B34" i="3" s="1"/>
  <c r="D32" i="3"/>
  <c r="D33" i="3" s="1"/>
  <c r="D34" i="3" s="1"/>
  <c r="C32" i="3"/>
  <c r="C33" i="3" s="1"/>
  <c r="C34" i="3" s="1"/>
  <c r="C30" i="3"/>
  <c r="C31" i="3" s="1"/>
  <c r="B30" i="3"/>
  <c r="B31" i="3" s="1"/>
  <c r="D29" i="3"/>
  <c r="E29" i="3" s="1"/>
  <c r="C29" i="3"/>
  <c r="B28" i="3"/>
  <c r="B27" i="3"/>
  <c r="C26" i="3"/>
  <c r="C27" i="3" s="1"/>
  <c r="C28" i="3" s="1"/>
  <c r="B24" i="3"/>
  <c r="B25" i="3" s="1"/>
  <c r="C23" i="3"/>
  <c r="D23" i="3" s="1"/>
  <c r="D24" i="3" s="1"/>
  <c r="D25" i="3" s="1"/>
  <c r="B21" i="3"/>
  <c r="B22" i="3" s="1"/>
  <c r="D20" i="3"/>
  <c r="E20" i="3" s="1"/>
  <c r="C20" i="3"/>
  <c r="C21" i="3" s="1"/>
  <c r="C22" i="3" s="1"/>
  <c r="B18" i="3"/>
  <c r="B19" i="3" s="1"/>
  <c r="C17" i="3"/>
  <c r="D17" i="3" s="1"/>
  <c r="B15" i="3"/>
  <c r="B16" i="3" s="1"/>
  <c r="C14" i="3"/>
  <c r="D14" i="3" s="1"/>
  <c r="B12" i="3"/>
  <c r="B13" i="3" s="1"/>
  <c r="C11" i="3"/>
  <c r="D11" i="3" s="1"/>
  <c r="B9" i="3"/>
  <c r="B10" i="3" s="1"/>
  <c r="D8" i="3"/>
  <c r="D9" i="3" s="1"/>
  <c r="D10" i="3" s="1"/>
  <c r="C8" i="3"/>
  <c r="C9" i="3" s="1"/>
  <c r="C10" i="3" s="1"/>
  <c r="B6" i="3"/>
  <c r="B7" i="3" s="1"/>
  <c r="C5" i="3"/>
  <c r="C6" i="3" s="1"/>
  <c r="C7" i="3" s="1"/>
  <c r="C29" i="2"/>
  <c r="D29" i="2" s="1"/>
  <c r="E29" i="2" s="1"/>
  <c r="F29" i="2" s="1"/>
  <c r="G29" i="2" s="1"/>
  <c r="H29" i="2" s="1"/>
  <c r="I29" i="2" s="1"/>
  <c r="J29" i="2" s="1"/>
  <c r="K29" i="2" s="1"/>
  <c r="L29" i="2" s="1"/>
  <c r="M29" i="2" s="1"/>
  <c r="N29" i="2" s="1"/>
  <c r="O29" i="2" s="1"/>
  <c r="P29" i="2" s="1"/>
  <c r="Q29" i="2" s="1"/>
  <c r="R29" i="2" s="1"/>
  <c r="S29" i="2" s="1"/>
  <c r="T29" i="2" s="1"/>
  <c r="U29" i="2" s="1"/>
  <c r="C28" i="2"/>
  <c r="D28" i="2" s="1"/>
  <c r="E28" i="2" s="1"/>
  <c r="F28" i="2" s="1"/>
  <c r="G28" i="2" s="1"/>
  <c r="H28" i="2" s="1"/>
  <c r="I28" i="2" s="1"/>
  <c r="J28" i="2" s="1"/>
  <c r="K28" i="2" s="1"/>
  <c r="L28" i="2" s="1"/>
  <c r="M28" i="2" s="1"/>
  <c r="N28" i="2" s="1"/>
  <c r="O28" i="2" s="1"/>
  <c r="P28" i="2" s="1"/>
  <c r="Q28" i="2" s="1"/>
  <c r="R28" i="2" s="1"/>
  <c r="S28" i="2" s="1"/>
  <c r="T28" i="2" s="1"/>
  <c r="U28" i="2" s="1"/>
  <c r="C27" i="2"/>
  <c r="D27" i="2" s="1"/>
  <c r="E27" i="2" s="1"/>
  <c r="F27" i="2" s="1"/>
  <c r="G27" i="2" s="1"/>
  <c r="H27" i="2" s="1"/>
  <c r="I27" i="2" s="1"/>
  <c r="J27" i="2" s="1"/>
  <c r="K27" i="2" s="1"/>
  <c r="L27" i="2" s="1"/>
  <c r="M27" i="2" s="1"/>
  <c r="N27" i="2" s="1"/>
  <c r="O27" i="2" s="1"/>
  <c r="P27" i="2" s="1"/>
  <c r="Q27" i="2" s="1"/>
  <c r="R27" i="2" s="1"/>
  <c r="S27" i="2" s="1"/>
  <c r="T27" i="2" s="1"/>
  <c r="U27" i="2" s="1"/>
  <c r="D26" i="2"/>
  <c r="E26" i="2" s="1"/>
  <c r="F26" i="2" s="1"/>
  <c r="G26" i="2" s="1"/>
  <c r="H26" i="2" s="1"/>
  <c r="I26" i="2" s="1"/>
  <c r="J26" i="2" s="1"/>
  <c r="K26" i="2" s="1"/>
  <c r="L26" i="2" s="1"/>
  <c r="M26" i="2" s="1"/>
  <c r="N26" i="2" s="1"/>
  <c r="O26" i="2" s="1"/>
  <c r="P26" i="2" s="1"/>
  <c r="Q26" i="2" s="1"/>
  <c r="R26" i="2" s="1"/>
  <c r="S26" i="2" s="1"/>
  <c r="T26" i="2" s="1"/>
  <c r="U26" i="2" s="1"/>
  <c r="C26" i="2"/>
  <c r="C25" i="2"/>
  <c r="D25" i="2" s="1"/>
  <c r="E25" i="2" s="1"/>
  <c r="F25" i="2" s="1"/>
  <c r="G25" i="2" s="1"/>
  <c r="H25" i="2" s="1"/>
  <c r="I25" i="2" s="1"/>
  <c r="J25" i="2" s="1"/>
  <c r="K25" i="2" s="1"/>
  <c r="L25" i="2" s="1"/>
  <c r="M25" i="2" s="1"/>
  <c r="N25" i="2" s="1"/>
  <c r="O25" i="2" s="1"/>
  <c r="P25" i="2" s="1"/>
  <c r="Q25" i="2" s="1"/>
  <c r="R25" i="2" s="1"/>
  <c r="S25" i="2" s="1"/>
  <c r="T25" i="2" s="1"/>
  <c r="U25" i="2" s="1"/>
  <c r="C24" i="2"/>
  <c r="D24" i="2" s="1"/>
  <c r="E24" i="2" s="1"/>
  <c r="F24" i="2" s="1"/>
  <c r="G24" i="2" s="1"/>
  <c r="H24" i="2" s="1"/>
  <c r="I24" i="2" s="1"/>
  <c r="J24" i="2" s="1"/>
  <c r="K24" i="2" s="1"/>
  <c r="L24" i="2" s="1"/>
  <c r="M24" i="2" s="1"/>
  <c r="N24" i="2" s="1"/>
  <c r="O24" i="2" s="1"/>
  <c r="P24" i="2" s="1"/>
  <c r="Q24" i="2" s="1"/>
  <c r="R24" i="2" s="1"/>
  <c r="S24" i="2" s="1"/>
  <c r="T24" i="2" s="1"/>
  <c r="U24" i="2" s="1"/>
  <c r="C23" i="2"/>
  <c r="D23" i="2" s="1"/>
  <c r="E23" i="2" s="1"/>
  <c r="F23" i="2" s="1"/>
  <c r="G23" i="2" s="1"/>
  <c r="H23" i="2" s="1"/>
  <c r="I23" i="2" s="1"/>
  <c r="J23" i="2" s="1"/>
  <c r="K23" i="2" s="1"/>
  <c r="L23" i="2" s="1"/>
  <c r="M23" i="2" s="1"/>
  <c r="N23" i="2" s="1"/>
  <c r="O23" i="2" s="1"/>
  <c r="P23" i="2" s="1"/>
  <c r="Q23" i="2" s="1"/>
  <c r="R23" i="2" s="1"/>
  <c r="S23" i="2" s="1"/>
  <c r="T23" i="2" s="1"/>
  <c r="U23" i="2" s="1"/>
  <c r="D22" i="2"/>
  <c r="E22" i="2" s="1"/>
  <c r="F22" i="2" s="1"/>
  <c r="G22" i="2" s="1"/>
  <c r="H22" i="2" s="1"/>
  <c r="I22" i="2" s="1"/>
  <c r="J22" i="2" s="1"/>
  <c r="K22" i="2" s="1"/>
  <c r="L22" i="2" s="1"/>
  <c r="M22" i="2" s="1"/>
  <c r="N22" i="2" s="1"/>
  <c r="O22" i="2" s="1"/>
  <c r="P22" i="2" s="1"/>
  <c r="Q22" i="2" s="1"/>
  <c r="R22" i="2" s="1"/>
  <c r="S22" i="2" s="1"/>
  <c r="T22" i="2" s="1"/>
  <c r="U22" i="2" s="1"/>
  <c r="C22" i="2"/>
  <c r="C21" i="2"/>
  <c r="D21" i="2" s="1"/>
  <c r="E21" i="2" s="1"/>
  <c r="F21" i="2" s="1"/>
  <c r="G21" i="2" s="1"/>
  <c r="H21" i="2" s="1"/>
  <c r="I21" i="2" s="1"/>
  <c r="J21" i="2" s="1"/>
  <c r="K21" i="2" s="1"/>
  <c r="L21" i="2" s="1"/>
  <c r="M21" i="2" s="1"/>
  <c r="N21" i="2" s="1"/>
  <c r="O21" i="2" s="1"/>
  <c r="P21" i="2" s="1"/>
  <c r="Q21" i="2" s="1"/>
  <c r="R21" i="2" s="1"/>
  <c r="S21" i="2" s="1"/>
  <c r="T21" i="2" s="1"/>
  <c r="U21" i="2" s="1"/>
  <c r="C20" i="2"/>
  <c r="D20" i="2" s="1"/>
  <c r="E20" i="2" s="1"/>
  <c r="F20" i="2" s="1"/>
  <c r="G20" i="2" s="1"/>
  <c r="H20" i="2" s="1"/>
  <c r="I20" i="2" s="1"/>
  <c r="J20" i="2" s="1"/>
  <c r="K20" i="2" s="1"/>
  <c r="L20" i="2" s="1"/>
  <c r="M20" i="2" s="1"/>
  <c r="N20" i="2" s="1"/>
  <c r="O20" i="2" s="1"/>
  <c r="P20" i="2" s="1"/>
  <c r="Q20" i="2" s="1"/>
  <c r="R20" i="2" s="1"/>
  <c r="S20" i="2" s="1"/>
  <c r="T20" i="2" s="1"/>
  <c r="U20" i="2" s="1"/>
  <c r="C19" i="2"/>
  <c r="D19" i="2" s="1"/>
  <c r="E19" i="2" s="1"/>
  <c r="F19" i="2" s="1"/>
  <c r="G19" i="2" s="1"/>
  <c r="H19" i="2" s="1"/>
  <c r="I19" i="2" s="1"/>
  <c r="J19" i="2" s="1"/>
  <c r="K19" i="2" s="1"/>
  <c r="L19" i="2" s="1"/>
  <c r="M19" i="2" s="1"/>
  <c r="N19" i="2" s="1"/>
  <c r="O19" i="2" s="1"/>
  <c r="P19" i="2" s="1"/>
  <c r="Q19" i="2" s="1"/>
  <c r="R19" i="2" s="1"/>
  <c r="S19" i="2" s="1"/>
  <c r="T19" i="2" s="1"/>
  <c r="U19" i="2" s="1"/>
  <c r="C18" i="2"/>
  <c r="D18" i="2" s="1"/>
  <c r="E18" i="2" s="1"/>
  <c r="F18" i="2" s="1"/>
  <c r="G18" i="2" s="1"/>
  <c r="H18" i="2" s="1"/>
  <c r="I18" i="2" s="1"/>
  <c r="J18" i="2" s="1"/>
  <c r="K18" i="2" s="1"/>
  <c r="L18" i="2" s="1"/>
  <c r="M18" i="2" s="1"/>
  <c r="N18" i="2" s="1"/>
  <c r="O18" i="2" s="1"/>
  <c r="P18" i="2" s="1"/>
  <c r="Q18" i="2" s="1"/>
  <c r="R18" i="2" s="1"/>
  <c r="S18" i="2" s="1"/>
  <c r="T18" i="2" s="1"/>
  <c r="U18" i="2" s="1"/>
  <c r="F17" i="2"/>
  <c r="G17" i="2" s="1"/>
  <c r="H17" i="2" s="1"/>
  <c r="I17" i="2" s="1"/>
  <c r="J17" i="2" s="1"/>
  <c r="K17" i="2" s="1"/>
  <c r="L17" i="2" s="1"/>
  <c r="M17" i="2" s="1"/>
  <c r="N17" i="2" s="1"/>
  <c r="O17" i="2" s="1"/>
  <c r="P17" i="2" s="1"/>
  <c r="Q17" i="2" s="1"/>
  <c r="R17" i="2" s="1"/>
  <c r="S17" i="2" s="1"/>
  <c r="T17" i="2" s="1"/>
  <c r="U17" i="2" s="1"/>
  <c r="C17" i="2"/>
  <c r="D17" i="2" s="1"/>
  <c r="E17" i="2" s="1"/>
  <c r="C16" i="2"/>
  <c r="D16" i="2" s="1"/>
  <c r="E16" i="2" s="1"/>
  <c r="F16" i="2" s="1"/>
  <c r="G16" i="2" s="1"/>
  <c r="H16" i="2" s="1"/>
  <c r="I16" i="2" s="1"/>
  <c r="J16" i="2" s="1"/>
  <c r="K16" i="2" s="1"/>
  <c r="L16" i="2" s="1"/>
  <c r="M16" i="2" s="1"/>
  <c r="N16" i="2" s="1"/>
  <c r="O16" i="2" s="1"/>
  <c r="P16" i="2" s="1"/>
  <c r="Q16" i="2" s="1"/>
  <c r="R16" i="2" s="1"/>
  <c r="S16" i="2" s="1"/>
  <c r="T16" i="2" s="1"/>
  <c r="U16" i="2" s="1"/>
  <c r="D15" i="2"/>
  <c r="E15" i="2" s="1"/>
  <c r="F15" i="2" s="1"/>
  <c r="G15" i="2" s="1"/>
  <c r="H15" i="2" s="1"/>
  <c r="I15" i="2" s="1"/>
  <c r="J15" i="2" s="1"/>
  <c r="K15" i="2" s="1"/>
  <c r="L15" i="2" s="1"/>
  <c r="M15" i="2" s="1"/>
  <c r="N15" i="2" s="1"/>
  <c r="O15" i="2" s="1"/>
  <c r="P15" i="2" s="1"/>
  <c r="Q15" i="2" s="1"/>
  <c r="R15" i="2" s="1"/>
  <c r="S15" i="2" s="1"/>
  <c r="T15" i="2" s="1"/>
  <c r="U15" i="2" s="1"/>
  <c r="C15" i="2"/>
  <c r="C14" i="2"/>
  <c r="D14" i="2" s="1"/>
  <c r="E14" i="2" s="1"/>
  <c r="F14" i="2" s="1"/>
  <c r="G14" i="2" s="1"/>
  <c r="H14" i="2" s="1"/>
  <c r="I14" i="2" s="1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C13" i="2"/>
  <c r="D13" i="2" s="1"/>
  <c r="E13" i="2" s="1"/>
  <c r="F13" i="2" s="1"/>
  <c r="G13" i="2" s="1"/>
  <c r="H13" i="2" s="1"/>
  <c r="I13" i="2" s="1"/>
  <c r="J13" i="2" s="1"/>
  <c r="K13" i="2" s="1"/>
  <c r="L13" i="2" s="1"/>
  <c r="M13" i="2" s="1"/>
  <c r="N13" i="2" s="1"/>
  <c r="O13" i="2" s="1"/>
  <c r="P13" i="2" s="1"/>
  <c r="Q13" i="2" s="1"/>
  <c r="R13" i="2" s="1"/>
  <c r="S13" i="2" s="1"/>
  <c r="T13" i="2" s="1"/>
  <c r="U13" i="2" s="1"/>
  <c r="C12" i="2"/>
  <c r="D12" i="2" s="1"/>
  <c r="E12" i="2" s="1"/>
  <c r="F12" i="2" s="1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R12" i="2" s="1"/>
  <c r="S12" i="2" s="1"/>
  <c r="T12" i="2" s="1"/>
  <c r="U12" i="2" s="1"/>
  <c r="C11" i="2"/>
  <c r="D11" i="2" s="1"/>
  <c r="E11" i="2" s="1"/>
  <c r="F11" i="2" s="1"/>
  <c r="G11" i="2" s="1"/>
  <c r="H11" i="2" s="1"/>
  <c r="I11" i="2" s="1"/>
  <c r="J11" i="2" s="1"/>
  <c r="K11" i="2" s="1"/>
  <c r="L11" i="2" s="1"/>
  <c r="M11" i="2" s="1"/>
  <c r="N11" i="2" s="1"/>
  <c r="O11" i="2" s="1"/>
  <c r="P11" i="2" s="1"/>
  <c r="Q11" i="2" s="1"/>
  <c r="R11" i="2" s="1"/>
  <c r="S11" i="2" s="1"/>
  <c r="T11" i="2" s="1"/>
  <c r="U11" i="2" s="1"/>
  <c r="C10" i="2"/>
  <c r="D10" i="2" s="1"/>
  <c r="E10" i="2" s="1"/>
  <c r="F10" i="2" s="1"/>
  <c r="G10" i="2" s="1"/>
  <c r="H10" i="2" s="1"/>
  <c r="I10" i="2" s="1"/>
  <c r="J10" i="2" s="1"/>
  <c r="K10" i="2" s="1"/>
  <c r="L10" i="2" s="1"/>
  <c r="M10" i="2" s="1"/>
  <c r="N10" i="2" s="1"/>
  <c r="O10" i="2" s="1"/>
  <c r="P10" i="2" s="1"/>
  <c r="Q10" i="2" s="1"/>
  <c r="R10" i="2" s="1"/>
  <c r="S10" i="2" s="1"/>
  <c r="T10" i="2" s="1"/>
  <c r="U10" i="2" s="1"/>
  <c r="C8" i="2"/>
  <c r="D8" i="2" s="1"/>
  <c r="E8" i="2" s="1"/>
  <c r="F8" i="2" s="1"/>
  <c r="G8" i="2" s="1"/>
  <c r="H8" i="2" s="1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U8" i="2" s="1"/>
  <c r="C7" i="2"/>
  <c r="D7" i="2" s="1"/>
  <c r="E7" i="2" s="1"/>
  <c r="F7" i="2" s="1"/>
  <c r="G7" i="2" s="1"/>
  <c r="H7" i="2" s="1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C6" i="2"/>
  <c r="D6" i="2" s="1"/>
  <c r="E6" i="2" s="1"/>
  <c r="F6" i="2" s="1"/>
  <c r="G6" i="2" s="1"/>
  <c r="H6" i="2" s="1"/>
  <c r="I6" i="2" s="1"/>
  <c r="J6" i="2" s="1"/>
  <c r="K6" i="2" s="1"/>
  <c r="L6" i="2" s="1"/>
  <c r="M6" i="2" s="1"/>
  <c r="N6" i="2" s="1"/>
  <c r="O6" i="2" s="1"/>
  <c r="P6" i="2" s="1"/>
  <c r="Q6" i="2" s="1"/>
  <c r="R6" i="2" s="1"/>
  <c r="S6" i="2" s="1"/>
  <c r="T6" i="2" s="1"/>
  <c r="U6" i="2" s="1"/>
  <c r="D26" i="3" l="1"/>
  <c r="E26" i="3" s="1"/>
  <c r="D47" i="3"/>
  <c r="E47" i="3" s="1"/>
  <c r="D50" i="3"/>
  <c r="D51" i="3" s="1"/>
  <c r="D52" i="3" s="1"/>
  <c r="D5" i="3"/>
  <c r="E5" i="3" s="1"/>
  <c r="E6" i="3" s="1"/>
  <c r="E7" i="3" s="1"/>
  <c r="E8" i="3"/>
  <c r="F8" i="3" s="1"/>
  <c r="F9" i="3" s="1"/>
  <c r="F10" i="3" s="1"/>
  <c r="E32" i="3"/>
  <c r="E35" i="3"/>
  <c r="D38" i="3"/>
  <c r="E38" i="3" s="1"/>
  <c r="E39" i="3" s="1"/>
  <c r="E40" i="3" s="1"/>
  <c r="D41" i="3"/>
  <c r="E41" i="3" s="1"/>
  <c r="E42" i="3" s="1"/>
  <c r="E43" i="3" s="1"/>
  <c r="D56" i="3"/>
  <c r="D59" i="3"/>
  <c r="E9" i="2"/>
  <c r="F9" i="2" s="1"/>
  <c r="G9" i="2" s="1"/>
  <c r="H9" i="2" s="1"/>
  <c r="I9" i="2" s="1"/>
  <c r="J9" i="2" s="1"/>
  <c r="E14" i="3"/>
  <c r="D15" i="3"/>
  <c r="D16" i="3" s="1"/>
  <c r="F20" i="3"/>
  <c r="E21" i="3"/>
  <c r="E22" i="3" s="1"/>
  <c r="F5" i="3"/>
  <c r="D12" i="3"/>
  <c r="D13" i="3" s="1"/>
  <c r="E11" i="3"/>
  <c r="D18" i="3"/>
  <c r="D19" i="3" s="1"/>
  <c r="E17" i="3"/>
  <c r="D21" i="3"/>
  <c r="D22" i="3" s="1"/>
  <c r="C24" i="3"/>
  <c r="C25" i="3" s="1"/>
  <c r="F29" i="3"/>
  <c r="E30" i="3"/>
  <c r="E31" i="3" s="1"/>
  <c r="E33" i="3"/>
  <c r="E34" i="3" s="1"/>
  <c r="F32" i="3"/>
  <c r="C15" i="3"/>
  <c r="C16" i="3" s="1"/>
  <c r="D30" i="3"/>
  <c r="D31" i="3" s="1"/>
  <c r="E36" i="3"/>
  <c r="E37" i="3" s="1"/>
  <c r="F35" i="3"/>
  <c r="F41" i="3"/>
  <c r="C12" i="3"/>
  <c r="C13" i="3" s="1"/>
  <c r="C18" i="3"/>
  <c r="C19" i="3" s="1"/>
  <c r="E23" i="3"/>
  <c r="F47" i="3"/>
  <c r="E48" i="3"/>
  <c r="E49" i="3" s="1"/>
  <c r="D62" i="3"/>
  <c r="C63" i="3"/>
  <c r="C64" i="3" s="1"/>
  <c r="F38" i="3"/>
  <c r="E44" i="3"/>
  <c r="D45" i="3"/>
  <c r="D46" i="3" s="1"/>
  <c r="C45" i="3"/>
  <c r="C46" i="3" s="1"/>
  <c r="D48" i="3"/>
  <c r="D49" i="3" s="1"/>
  <c r="E50" i="3"/>
  <c r="C36" i="3"/>
  <c r="C37" i="3" s="1"/>
  <c r="E53" i="3"/>
  <c r="D54" i="3"/>
  <c r="D55" i="3" s="1"/>
  <c r="D71" i="3"/>
  <c r="C72" i="3"/>
  <c r="C73" i="3" s="1"/>
  <c r="C69" i="3"/>
  <c r="C70" i="3" s="1"/>
  <c r="D68" i="3"/>
  <c r="D66" i="3"/>
  <c r="D67" i="3" s="1"/>
  <c r="E65" i="3"/>
  <c r="C66" i="3"/>
  <c r="C67" i="3" s="1"/>
  <c r="E77" i="3"/>
  <c r="D78" i="3"/>
  <c r="D79" i="3" s="1"/>
  <c r="E74" i="3"/>
  <c r="C78" i="3"/>
  <c r="C79" i="3" s="1"/>
  <c r="D42" i="3" l="1"/>
  <c r="D43" i="3" s="1"/>
  <c r="E9" i="3"/>
  <c r="E10" i="3" s="1"/>
  <c r="G8" i="3"/>
  <c r="D60" i="3"/>
  <c r="D61" i="3" s="1"/>
  <c r="E59" i="3"/>
  <c r="E27" i="3"/>
  <c r="E28" i="3" s="1"/>
  <c r="F26" i="3"/>
  <c r="D39" i="3"/>
  <c r="D40" i="3" s="1"/>
  <c r="D27" i="3"/>
  <c r="D28" i="3" s="1"/>
  <c r="D6" i="3"/>
  <c r="D7" i="3" s="1"/>
  <c r="D57" i="3"/>
  <c r="D58" i="3" s="1"/>
  <c r="E56" i="3"/>
  <c r="L9" i="2"/>
  <c r="M9" i="2" s="1"/>
  <c r="N9" i="2" s="1"/>
  <c r="O9" i="2" s="1"/>
  <c r="P9" i="2" s="1"/>
  <c r="Q9" i="2" s="1"/>
  <c r="R9" i="2" s="1"/>
  <c r="S9" i="2" s="1"/>
  <c r="T9" i="2" s="1"/>
  <c r="U9" i="2" s="1"/>
  <c r="K9" i="2"/>
  <c r="G35" i="3"/>
  <c r="F36" i="3"/>
  <c r="F37" i="3" s="1"/>
  <c r="F11" i="3"/>
  <c r="E12" i="3"/>
  <c r="E13" i="3" s="1"/>
  <c r="F65" i="3"/>
  <c r="E66" i="3"/>
  <c r="E67" i="3" s="1"/>
  <c r="G20" i="3"/>
  <c r="F21" i="3"/>
  <c r="F22" i="3" s="1"/>
  <c r="G9" i="3"/>
  <c r="G10" i="3" s="1"/>
  <c r="H8" i="3"/>
  <c r="D72" i="3"/>
  <c r="D73" i="3" s="1"/>
  <c r="E71" i="3"/>
  <c r="E62" i="3"/>
  <c r="D63" i="3"/>
  <c r="D64" i="3" s="1"/>
  <c r="F30" i="3"/>
  <c r="F31" i="3" s="1"/>
  <c r="G29" i="3"/>
  <c r="F17" i="3"/>
  <c r="E18" i="3"/>
  <c r="E19" i="3" s="1"/>
  <c r="G38" i="3"/>
  <c r="F39" i="3"/>
  <c r="F40" i="3" s="1"/>
  <c r="F48" i="3"/>
  <c r="F49" i="3" s="1"/>
  <c r="G47" i="3"/>
  <c r="E75" i="3"/>
  <c r="E76" i="3" s="1"/>
  <c r="F74" i="3"/>
  <c r="E78" i="3"/>
  <c r="E79" i="3" s="1"/>
  <c r="F77" i="3"/>
  <c r="E68" i="3"/>
  <c r="D69" i="3"/>
  <c r="D70" i="3" s="1"/>
  <c r="F53" i="3"/>
  <c r="E54" i="3"/>
  <c r="E55" i="3" s="1"/>
  <c r="F50" i="3"/>
  <c r="E51" i="3"/>
  <c r="E52" i="3" s="1"/>
  <c r="E45" i="3"/>
  <c r="E46" i="3" s="1"/>
  <c r="F44" i="3"/>
  <c r="F23" i="3"/>
  <c r="E24" i="3"/>
  <c r="E25" i="3" s="1"/>
  <c r="F42" i="3"/>
  <c r="F43" i="3" s="1"/>
  <c r="G41" i="3"/>
  <c r="G32" i="3"/>
  <c r="F33" i="3"/>
  <c r="F34" i="3" s="1"/>
  <c r="F6" i="3"/>
  <c r="F7" i="3" s="1"/>
  <c r="G5" i="3"/>
  <c r="E15" i="3"/>
  <c r="E16" i="3" s="1"/>
  <c r="F14" i="3"/>
  <c r="F56" i="3" l="1"/>
  <c r="E57" i="3"/>
  <c r="E58" i="3" s="1"/>
  <c r="G26" i="3"/>
  <c r="F27" i="3"/>
  <c r="F28" i="3" s="1"/>
  <c r="E60" i="3"/>
  <c r="E61" i="3" s="1"/>
  <c r="F59" i="3"/>
  <c r="F54" i="3"/>
  <c r="F55" i="3" s="1"/>
  <c r="G53" i="3"/>
  <c r="F18" i="3"/>
  <c r="F19" i="3" s="1"/>
  <c r="G17" i="3"/>
  <c r="E63" i="3"/>
  <c r="E64" i="3" s="1"/>
  <c r="F62" i="3"/>
  <c r="G21" i="3"/>
  <c r="G22" i="3" s="1"/>
  <c r="H20" i="3"/>
  <c r="G11" i="3"/>
  <c r="F12" i="3"/>
  <c r="F13" i="3" s="1"/>
  <c r="G14" i="3"/>
  <c r="F15" i="3"/>
  <c r="F16" i="3" s="1"/>
  <c r="G74" i="3"/>
  <c r="F75" i="3"/>
  <c r="F76" i="3" s="1"/>
  <c r="G30" i="3"/>
  <c r="G31" i="3" s="1"/>
  <c r="H29" i="3"/>
  <c r="I8" i="3"/>
  <c r="H9" i="3"/>
  <c r="H10" i="3" s="1"/>
  <c r="G33" i="3"/>
  <c r="G34" i="3" s="1"/>
  <c r="H32" i="3"/>
  <c r="F24" i="3"/>
  <c r="F25" i="3" s="1"/>
  <c r="G23" i="3"/>
  <c r="G50" i="3"/>
  <c r="F51" i="3"/>
  <c r="F52" i="3" s="1"/>
  <c r="E69" i="3"/>
  <c r="E70" i="3" s="1"/>
  <c r="F68" i="3"/>
  <c r="H38" i="3"/>
  <c r="G39" i="3"/>
  <c r="G40" i="3" s="1"/>
  <c r="F66" i="3"/>
  <c r="F67" i="3" s="1"/>
  <c r="G65" i="3"/>
  <c r="H35" i="3"/>
  <c r="G36" i="3"/>
  <c r="G37" i="3" s="1"/>
  <c r="H5" i="3"/>
  <c r="G6" i="3"/>
  <c r="G7" i="3" s="1"/>
  <c r="H41" i="3"/>
  <c r="G42" i="3"/>
  <c r="G43" i="3" s="1"/>
  <c r="F45" i="3"/>
  <c r="F46" i="3" s="1"/>
  <c r="G44" i="3"/>
  <c r="G77" i="3"/>
  <c r="F78" i="3"/>
  <c r="F79" i="3" s="1"/>
  <c r="G48" i="3"/>
  <c r="G49" i="3" s="1"/>
  <c r="H47" i="3"/>
  <c r="F71" i="3"/>
  <c r="E72" i="3"/>
  <c r="E73" i="3" s="1"/>
  <c r="H26" i="3" l="1"/>
  <c r="G27" i="3"/>
  <c r="G28" i="3" s="1"/>
  <c r="G59" i="3"/>
  <c r="F60" i="3"/>
  <c r="F61" i="3" s="1"/>
  <c r="F57" i="3"/>
  <c r="F58" i="3" s="1"/>
  <c r="G56" i="3"/>
  <c r="F69" i="3"/>
  <c r="F70" i="3" s="1"/>
  <c r="G68" i="3"/>
  <c r="H23" i="3"/>
  <c r="G24" i="3"/>
  <c r="G25" i="3" s="1"/>
  <c r="I5" i="3"/>
  <c r="H6" i="3"/>
  <c r="H7" i="3" s="1"/>
  <c r="H74" i="3"/>
  <c r="G75" i="3"/>
  <c r="G76" i="3" s="1"/>
  <c r="I47" i="3"/>
  <c r="H48" i="3"/>
  <c r="H49" i="3" s="1"/>
  <c r="H44" i="3"/>
  <c r="G45" i="3"/>
  <c r="G46" i="3" s="1"/>
  <c r="H21" i="3"/>
  <c r="H22" i="3" s="1"/>
  <c r="I20" i="3"/>
  <c r="H36" i="3"/>
  <c r="H37" i="3" s="1"/>
  <c r="I35" i="3"/>
  <c r="H65" i="3"/>
  <c r="G66" i="3"/>
  <c r="G67" i="3" s="1"/>
  <c r="I32" i="3"/>
  <c r="H33" i="3"/>
  <c r="H34" i="3" s="1"/>
  <c r="H30" i="3"/>
  <c r="H31" i="3" s="1"/>
  <c r="I29" i="3"/>
  <c r="G62" i="3"/>
  <c r="F63" i="3"/>
  <c r="F64" i="3" s="1"/>
  <c r="H53" i="3"/>
  <c r="G54" i="3"/>
  <c r="G55" i="3" s="1"/>
  <c r="H17" i="3"/>
  <c r="G18" i="3"/>
  <c r="G19" i="3" s="1"/>
  <c r="J8" i="3"/>
  <c r="I9" i="3"/>
  <c r="I10" i="3" s="1"/>
  <c r="F72" i="3"/>
  <c r="F73" i="3" s="1"/>
  <c r="G71" i="3"/>
  <c r="H77" i="3"/>
  <c r="G78" i="3"/>
  <c r="G79" i="3" s="1"/>
  <c r="H42" i="3"/>
  <c r="H43" i="3" s="1"/>
  <c r="I41" i="3"/>
  <c r="I38" i="3"/>
  <c r="H39" i="3"/>
  <c r="H40" i="3" s="1"/>
  <c r="G51" i="3"/>
  <c r="G52" i="3" s="1"/>
  <c r="H50" i="3"/>
  <c r="H14" i="3"/>
  <c r="G15" i="3"/>
  <c r="G16" i="3" s="1"/>
  <c r="H11" i="3"/>
  <c r="G12" i="3"/>
  <c r="G13" i="3" s="1"/>
  <c r="G57" i="3" l="1"/>
  <c r="G58" i="3" s="1"/>
  <c r="H56" i="3"/>
  <c r="G60" i="3"/>
  <c r="G61" i="3" s="1"/>
  <c r="H59" i="3"/>
  <c r="H27" i="3"/>
  <c r="H28" i="3" s="1"/>
  <c r="I26" i="3"/>
  <c r="J29" i="3"/>
  <c r="I30" i="3"/>
  <c r="I31" i="3" s="1"/>
  <c r="I36" i="3"/>
  <c r="I37" i="3" s="1"/>
  <c r="J35" i="3"/>
  <c r="I14" i="3"/>
  <c r="H15" i="3"/>
  <c r="H16" i="3" s="1"/>
  <c r="I39" i="3"/>
  <c r="I40" i="3" s="1"/>
  <c r="J38" i="3"/>
  <c r="I77" i="3"/>
  <c r="H78" i="3"/>
  <c r="H79" i="3" s="1"/>
  <c r="K8" i="3"/>
  <c r="J9" i="3"/>
  <c r="J10" i="3" s="1"/>
  <c r="I53" i="3"/>
  <c r="H54" i="3"/>
  <c r="H55" i="3" s="1"/>
  <c r="H66" i="3"/>
  <c r="H67" i="3" s="1"/>
  <c r="I65" i="3"/>
  <c r="J47" i="3"/>
  <c r="I48" i="3"/>
  <c r="I49" i="3" s="1"/>
  <c r="J5" i="3"/>
  <c r="I6" i="3"/>
  <c r="I7" i="3" s="1"/>
  <c r="H24" i="3"/>
  <c r="H25" i="3" s="1"/>
  <c r="I23" i="3"/>
  <c r="H51" i="3"/>
  <c r="H52" i="3" s="1"/>
  <c r="I50" i="3"/>
  <c r="J41" i="3"/>
  <c r="I42" i="3"/>
  <c r="I43" i="3" s="1"/>
  <c r="H71" i="3"/>
  <c r="G72" i="3"/>
  <c r="G73" i="3" s="1"/>
  <c r="J20" i="3"/>
  <c r="I21" i="3"/>
  <c r="I22" i="3" s="1"/>
  <c r="G69" i="3"/>
  <c r="G70" i="3" s="1"/>
  <c r="H68" i="3"/>
  <c r="H12" i="3"/>
  <c r="H13" i="3" s="1"/>
  <c r="I11" i="3"/>
  <c r="I17" i="3"/>
  <c r="H18" i="3"/>
  <c r="H19" i="3" s="1"/>
  <c r="H62" i="3"/>
  <c r="G63" i="3"/>
  <c r="G64" i="3" s="1"/>
  <c r="I33" i="3"/>
  <c r="I34" i="3" s="1"/>
  <c r="J32" i="3"/>
  <c r="I44" i="3"/>
  <c r="H45" i="3"/>
  <c r="H46" i="3" s="1"/>
  <c r="H75" i="3"/>
  <c r="H76" i="3" s="1"/>
  <c r="I74" i="3"/>
  <c r="H60" i="3" l="1"/>
  <c r="H61" i="3" s="1"/>
  <c r="I59" i="3"/>
  <c r="J26" i="3"/>
  <c r="I27" i="3"/>
  <c r="I28" i="3" s="1"/>
  <c r="I56" i="3"/>
  <c r="H57" i="3"/>
  <c r="H58" i="3" s="1"/>
  <c r="I75" i="3"/>
  <c r="I76" i="3" s="1"/>
  <c r="J74" i="3"/>
  <c r="J11" i="3"/>
  <c r="I12" i="3"/>
  <c r="I13" i="3" s="1"/>
  <c r="J23" i="3"/>
  <c r="I24" i="3"/>
  <c r="I25" i="3" s="1"/>
  <c r="J65" i="3"/>
  <c r="I66" i="3"/>
  <c r="I67" i="3" s="1"/>
  <c r="J39" i="3"/>
  <c r="J40" i="3" s="1"/>
  <c r="K38" i="3"/>
  <c r="J36" i="3"/>
  <c r="J37" i="3" s="1"/>
  <c r="K35" i="3"/>
  <c r="I62" i="3"/>
  <c r="H63" i="3"/>
  <c r="H64" i="3" s="1"/>
  <c r="K20" i="3"/>
  <c r="J21" i="3"/>
  <c r="J22" i="3" s="1"/>
  <c r="J42" i="3"/>
  <c r="J43" i="3" s="1"/>
  <c r="K41" i="3"/>
  <c r="J48" i="3"/>
  <c r="J49" i="3" s="1"/>
  <c r="K47" i="3"/>
  <c r="K9" i="3"/>
  <c r="K10" i="3" s="1"/>
  <c r="L8" i="3"/>
  <c r="K32" i="3"/>
  <c r="J33" i="3"/>
  <c r="J34" i="3" s="1"/>
  <c r="I68" i="3"/>
  <c r="H69" i="3"/>
  <c r="H70" i="3" s="1"/>
  <c r="J50" i="3"/>
  <c r="I51" i="3"/>
  <c r="I52" i="3" s="1"/>
  <c r="I45" i="3"/>
  <c r="I46" i="3" s="1"/>
  <c r="J44" i="3"/>
  <c r="J17" i="3"/>
  <c r="I18" i="3"/>
  <c r="I19" i="3" s="1"/>
  <c r="H72" i="3"/>
  <c r="H73" i="3" s="1"/>
  <c r="I71" i="3"/>
  <c r="J6" i="3"/>
  <c r="J7" i="3" s="1"/>
  <c r="K5" i="3"/>
  <c r="J53" i="3"/>
  <c r="I54" i="3"/>
  <c r="I55" i="3" s="1"/>
  <c r="I78" i="3"/>
  <c r="I79" i="3" s="1"/>
  <c r="J77" i="3"/>
  <c r="I15" i="3"/>
  <c r="I16" i="3" s="1"/>
  <c r="J14" i="3"/>
  <c r="J30" i="3"/>
  <c r="J31" i="3" s="1"/>
  <c r="K29" i="3"/>
  <c r="K26" i="3" l="1"/>
  <c r="J27" i="3"/>
  <c r="J28" i="3" s="1"/>
  <c r="J59" i="3"/>
  <c r="I60" i="3"/>
  <c r="I61" i="3" s="1"/>
  <c r="I57" i="3"/>
  <c r="I58" i="3" s="1"/>
  <c r="J56" i="3"/>
  <c r="K14" i="3"/>
  <c r="J15" i="3"/>
  <c r="J16" i="3" s="1"/>
  <c r="K42" i="3"/>
  <c r="K43" i="3" s="1"/>
  <c r="L41" i="3"/>
  <c r="J54" i="3"/>
  <c r="J55" i="3" s="1"/>
  <c r="K53" i="3"/>
  <c r="J18" i="3"/>
  <c r="J19" i="3" s="1"/>
  <c r="K17" i="3"/>
  <c r="I69" i="3"/>
  <c r="I70" i="3" s="1"/>
  <c r="J68" i="3"/>
  <c r="I63" i="3"/>
  <c r="I64" i="3" s="1"/>
  <c r="J62" i="3"/>
  <c r="K65" i="3"/>
  <c r="J66" i="3"/>
  <c r="J67" i="3" s="1"/>
  <c r="K11" i="3"/>
  <c r="J12" i="3"/>
  <c r="J13" i="3" s="1"/>
  <c r="L5" i="3"/>
  <c r="K6" i="3"/>
  <c r="K7" i="3" s="1"/>
  <c r="M8" i="3"/>
  <c r="L9" i="3"/>
  <c r="L10" i="3" s="1"/>
  <c r="L35" i="3"/>
  <c r="K36" i="3"/>
  <c r="K37" i="3" s="1"/>
  <c r="L29" i="3"/>
  <c r="K30" i="3"/>
  <c r="K31" i="3" s="1"/>
  <c r="K77" i="3"/>
  <c r="J78" i="3"/>
  <c r="J79" i="3" s="1"/>
  <c r="J71" i="3"/>
  <c r="I72" i="3"/>
  <c r="I73" i="3" s="1"/>
  <c r="J45" i="3"/>
  <c r="J46" i="3" s="1"/>
  <c r="K44" i="3"/>
  <c r="K48" i="3"/>
  <c r="K49" i="3" s="1"/>
  <c r="L47" i="3"/>
  <c r="L38" i="3"/>
  <c r="K39" i="3"/>
  <c r="K40" i="3" s="1"/>
  <c r="K74" i="3"/>
  <c r="J75" i="3"/>
  <c r="J76" i="3" s="1"/>
  <c r="K50" i="3"/>
  <c r="J51" i="3"/>
  <c r="J52" i="3" s="1"/>
  <c r="K33" i="3"/>
  <c r="K34" i="3" s="1"/>
  <c r="L32" i="3"/>
  <c r="K21" i="3"/>
  <c r="K22" i="3" s="1"/>
  <c r="L20" i="3"/>
  <c r="K23" i="3"/>
  <c r="J24" i="3"/>
  <c r="J25" i="3" s="1"/>
  <c r="K59" i="3" l="1"/>
  <c r="J60" i="3"/>
  <c r="J61" i="3" s="1"/>
  <c r="K56" i="3"/>
  <c r="J57" i="3"/>
  <c r="J58" i="3" s="1"/>
  <c r="L26" i="3"/>
  <c r="K27" i="3"/>
  <c r="K28" i="3" s="1"/>
  <c r="L21" i="3"/>
  <c r="L22" i="3" s="1"/>
  <c r="M20" i="3"/>
  <c r="K68" i="3"/>
  <c r="J69" i="3"/>
  <c r="J70" i="3" s="1"/>
  <c r="K51" i="3"/>
  <c r="K52" i="3" s="1"/>
  <c r="L50" i="3"/>
  <c r="L74" i="3"/>
  <c r="K75" i="3"/>
  <c r="K76" i="3" s="1"/>
  <c r="L77" i="3"/>
  <c r="K78" i="3"/>
  <c r="K79" i="3" s="1"/>
  <c r="L36" i="3"/>
  <c r="L37" i="3" s="1"/>
  <c r="M35" i="3"/>
  <c r="M5" i="3"/>
  <c r="L6" i="3"/>
  <c r="L7" i="3" s="1"/>
  <c r="L65" i="3"/>
  <c r="K66" i="3"/>
  <c r="K67" i="3" s="1"/>
  <c r="L44" i="3"/>
  <c r="K45" i="3"/>
  <c r="K46" i="3" s="1"/>
  <c r="L17" i="3"/>
  <c r="K18" i="3"/>
  <c r="K19" i="3" s="1"/>
  <c r="M32" i="3"/>
  <c r="L33" i="3"/>
  <c r="L34" i="3" s="1"/>
  <c r="M47" i="3"/>
  <c r="L48" i="3"/>
  <c r="L49" i="3" s="1"/>
  <c r="J63" i="3"/>
  <c r="J64" i="3" s="1"/>
  <c r="K62" i="3"/>
  <c r="K54" i="3"/>
  <c r="K55" i="3" s="1"/>
  <c r="L53" i="3"/>
  <c r="M41" i="3"/>
  <c r="L42" i="3"/>
  <c r="L43" i="3" s="1"/>
  <c r="L23" i="3"/>
  <c r="K24" i="3"/>
  <c r="K25" i="3" s="1"/>
  <c r="M38" i="3"/>
  <c r="L39" i="3"/>
  <c r="L40" i="3" s="1"/>
  <c r="J72" i="3"/>
  <c r="J73" i="3" s="1"/>
  <c r="K71" i="3"/>
  <c r="L30" i="3"/>
  <c r="L31" i="3" s="1"/>
  <c r="M29" i="3"/>
  <c r="N8" i="3"/>
  <c r="M9" i="3"/>
  <c r="M10" i="3" s="1"/>
  <c r="L11" i="3"/>
  <c r="K12" i="3"/>
  <c r="K13" i="3" s="1"/>
  <c r="L14" i="3"/>
  <c r="K15" i="3"/>
  <c r="K16" i="3" s="1"/>
  <c r="K57" i="3" l="1"/>
  <c r="K58" i="3" s="1"/>
  <c r="L56" i="3"/>
  <c r="M26" i="3"/>
  <c r="L27" i="3"/>
  <c r="L28" i="3" s="1"/>
  <c r="L59" i="3"/>
  <c r="K60" i="3"/>
  <c r="K61" i="3" s="1"/>
  <c r="N29" i="3"/>
  <c r="M30" i="3"/>
  <c r="M31" i="3" s="1"/>
  <c r="M53" i="3"/>
  <c r="L54" i="3"/>
  <c r="L55" i="3" s="1"/>
  <c r="L51" i="3"/>
  <c r="L52" i="3" s="1"/>
  <c r="M50" i="3"/>
  <c r="L12" i="3"/>
  <c r="L13" i="3" s="1"/>
  <c r="M11" i="3"/>
  <c r="M39" i="3"/>
  <c r="M40" i="3" s="1"/>
  <c r="N38" i="3"/>
  <c r="N32" i="3"/>
  <c r="M33" i="3"/>
  <c r="M34" i="3" s="1"/>
  <c r="M44" i="3"/>
  <c r="L45" i="3"/>
  <c r="L46" i="3" s="1"/>
  <c r="N5" i="3"/>
  <c r="M6" i="3"/>
  <c r="M7" i="3" s="1"/>
  <c r="M77" i="3"/>
  <c r="L78" i="3"/>
  <c r="L79" i="3" s="1"/>
  <c r="L62" i="3"/>
  <c r="K63" i="3"/>
  <c r="K64" i="3" s="1"/>
  <c r="L71" i="3"/>
  <c r="K72" i="3"/>
  <c r="K73" i="3" s="1"/>
  <c r="N35" i="3"/>
  <c r="M36" i="3"/>
  <c r="M37" i="3" s="1"/>
  <c r="M21" i="3"/>
  <c r="M22" i="3" s="1"/>
  <c r="N20" i="3"/>
  <c r="M14" i="3"/>
  <c r="L15" i="3"/>
  <c r="L16" i="3" s="1"/>
  <c r="O8" i="3"/>
  <c r="N9" i="3"/>
  <c r="N10" i="3" s="1"/>
  <c r="L24" i="3"/>
  <c r="L25" i="3" s="1"/>
  <c r="M23" i="3"/>
  <c r="N41" i="3"/>
  <c r="M42" i="3"/>
  <c r="M43" i="3" s="1"/>
  <c r="N47" i="3"/>
  <c r="M48" i="3"/>
  <c r="M49" i="3" s="1"/>
  <c r="M17" i="3"/>
  <c r="L18" i="3"/>
  <c r="L19" i="3" s="1"/>
  <c r="L66" i="3"/>
  <c r="L67" i="3" s="1"/>
  <c r="M65" i="3"/>
  <c r="L75" i="3"/>
  <c r="L76" i="3" s="1"/>
  <c r="M74" i="3"/>
  <c r="K69" i="3"/>
  <c r="K70" i="3" s="1"/>
  <c r="L68" i="3"/>
  <c r="N26" i="3" l="1"/>
  <c r="M27" i="3"/>
  <c r="M28" i="3" s="1"/>
  <c r="L57" i="3"/>
  <c r="L58" i="3" s="1"/>
  <c r="M56" i="3"/>
  <c r="M59" i="3"/>
  <c r="L60" i="3"/>
  <c r="L61" i="3" s="1"/>
  <c r="M75" i="3"/>
  <c r="M76" i="3" s="1"/>
  <c r="N74" i="3"/>
  <c r="N17" i="3"/>
  <c r="M18" i="3"/>
  <c r="M19" i="3" s="1"/>
  <c r="N42" i="3"/>
  <c r="N43" i="3" s="1"/>
  <c r="O41" i="3"/>
  <c r="O9" i="3"/>
  <c r="O10" i="3" s="1"/>
  <c r="P8" i="3"/>
  <c r="L72" i="3"/>
  <c r="L73" i="3" s="1"/>
  <c r="M71" i="3"/>
  <c r="N6" i="3"/>
  <c r="N7" i="3" s="1"/>
  <c r="O5" i="3"/>
  <c r="O32" i="3"/>
  <c r="N33" i="3"/>
  <c r="N34" i="3" s="1"/>
  <c r="N53" i="3"/>
  <c r="M54" i="3"/>
  <c r="M55" i="3" s="1"/>
  <c r="N11" i="3"/>
  <c r="M12" i="3"/>
  <c r="M13" i="3" s="1"/>
  <c r="N39" i="3"/>
  <c r="N40" i="3" s="1"/>
  <c r="O38" i="3"/>
  <c r="N50" i="3"/>
  <c r="M51" i="3"/>
  <c r="M52" i="3" s="1"/>
  <c r="O20" i="3"/>
  <c r="N21" i="3"/>
  <c r="N22" i="3" s="1"/>
  <c r="M68" i="3"/>
  <c r="L69" i="3"/>
  <c r="L70" i="3" s="1"/>
  <c r="M66" i="3"/>
  <c r="M67" i="3" s="1"/>
  <c r="N65" i="3"/>
  <c r="M24" i="3"/>
  <c r="M25" i="3" s="1"/>
  <c r="N23" i="3"/>
  <c r="N48" i="3"/>
  <c r="N49" i="3" s="1"/>
  <c r="O47" i="3"/>
  <c r="M15" i="3"/>
  <c r="M16" i="3" s="1"/>
  <c r="N14" i="3"/>
  <c r="N36" i="3"/>
  <c r="N37" i="3" s="1"/>
  <c r="O35" i="3"/>
  <c r="M62" i="3"/>
  <c r="L63" i="3"/>
  <c r="L64" i="3" s="1"/>
  <c r="M78" i="3"/>
  <c r="M79" i="3" s="1"/>
  <c r="N77" i="3"/>
  <c r="M45" i="3"/>
  <c r="M46" i="3" s="1"/>
  <c r="N44" i="3"/>
  <c r="N30" i="3"/>
  <c r="N31" i="3" s="1"/>
  <c r="O29" i="3"/>
  <c r="N56" i="3" l="1"/>
  <c r="M57" i="3"/>
  <c r="M58" i="3" s="1"/>
  <c r="M60" i="3"/>
  <c r="M61" i="3" s="1"/>
  <c r="N59" i="3"/>
  <c r="N27" i="3"/>
  <c r="N28" i="3" s="1"/>
  <c r="O26" i="3"/>
  <c r="O65" i="3"/>
  <c r="N66" i="3"/>
  <c r="N67" i="3" s="1"/>
  <c r="N71" i="3"/>
  <c r="M72" i="3"/>
  <c r="M73" i="3" s="1"/>
  <c r="M63" i="3"/>
  <c r="M64" i="3" s="1"/>
  <c r="N62" i="3"/>
  <c r="O21" i="3"/>
  <c r="O22" i="3" s="1"/>
  <c r="P20" i="3"/>
  <c r="N54" i="3"/>
  <c r="N55" i="3" s="1"/>
  <c r="O53" i="3"/>
  <c r="N18" i="3"/>
  <c r="N19" i="3" s="1"/>
  <c r="O17" i="3"/>
  <c r="N45" i="3"/>
  <c r="N46" i="3" s="1"/>
  <c r="O44" i="3"/>
  <c r="O48" i="3"/>
  <c r="O49" i="3" s="1"/>
  <c r="P47" i="3"/>
  <c r="P5" i="3"/>
  <c r="O6" i="3"/>
  <c r="O7" i="3" s="1"/>
  <c r="O77" i="3"/>
  <c r="N78" i="3"/>
  <c r="N79" i="3" s="1"/>
  <c r="O14" i="3"/>
  <c r="N15" i="3"/>
  <c r="N16" i="3" s="1"/>
  <c r="O23" i="3"/>
  <c r="N24" i="3"/>
  <c r="N25" i="3" s="1"/>
  <c r="O42" i="3"/>
  <c r="O43" i="3" s="1"/>
  <c r="P41" i="3"/>
  <c r="O74" i="3"/>
  <c r="N75" i="3"/>
  <c r="N76" i="3" s="1"/>
  <c r="O39" i="3"/>
  <c r="O40" i="3" s="1"/>
  <c r="P38" i="3"/>
  <c r="Q8" i="3"/>
  <c r="P9" i="3"/>
  <c r="P10" i="3" s="1"/>
  <c r="P29" i="3"/>
  <c r="O30" i="3"/>
  <c r="O31" i="3" s="1"/>
  <c r="P35" i="3"/>
  <c r="O36" i="3"/>
  <c r="O37" i="3" s="1"/>
  <c r="M69" i="3"/>
  <c r="M70" i="3" s="1"/>
  <c r="N68" i="3"/>
  <c r="O50" i="3"/>
  <c r="N51" i="3"/>
  <c r="N52" i="3" s="1"/>
  <c r="O11" i="3"/>
  <c r="N12" i="3"/>
  <c r="N13" i="3" s="1"/>
  <c r="O33" i="3"/>
  <c r="O34" i="3" s="1"/>
  <c r="P32" i="3"/>
  <c r="P26" i="3" l="1"/>
  <c r="O27" i="3"/>
  <c r="O28" i="3" s="1"/>
  <c r="O59" i="3"/>
  <c r="N60" i="3"/>
  <c r="N61" i="3" s="1"/>
  <c r="O56" i="3"/>
  <c r="N57" i="3"/>
  <c r="N58" i="3" s="1"/>
  <c r="P33" i="3"/>
  <c r="P34" i="3" s="1"/>
  <c r="Q32" i="3"/>
  <c r="P53" i="3"/>
  <c r="O54" i="3"/>
  <c r="O55" i="3" s="1"/>
  <c r="P36" i="3"/>
  <c r="P37" i="3" s="1"/>
  <c r="Q35" i="3"/>
  <c r="R8" i="3"/>
  <c r="Q9" i="3"/>
  <c r="Q10" i="3" s="1"/>
  <c r="P74" i="3"/>
  <c r="O75" i="3"/>
  <c r="O76" i="3" s="1"/>
  <c r="P14" i="3"/>
  <c r="O15" i="3"/>
  <c r="O16" i="3" s="1"/>
  <c r="Q5" i="3"/>
  <c r="P6" i="3"/>
  <c r="P7" i="3" s="1"/>
  <c r="N72" i="3"/>
  <c r="N73" i="3" s="1"/>
  <c r="O71" i="3"/>
  <c r="O68" i="3"/>
  <c r="N69" i="3"/>
  <c r="N70" i="3" s="1"/>
  <c r="Q38" i="3"/>
  <c r="P39" i="3"/>
  <c r="P40" i="3" s="1"/>
  <c r="P42" i="3"/>
  <c r="P43" i="3" s="1"/>
  <c r="Q41" i="3"/>
  <c r="Q47" i="3"/>
  <c r="P48" i="3"/>
  <c r="P49" i="3" s="1"/>
  <c r="O18" i="3"/>
  <c r="O19" i="3" s="1"/>
  <c r="P17" i="3"/>
  <c r="Q20" i="3"/>
  <c r="P21" i="3"/>
  <c r="P22" i="3" s="1"/>
  <c r="O62" i="3"/>
  <c r="N63" i="3"/>
  <c r="N64" i="3" s="1"/>
  <c r="P44" i="3"/>
  <c r="O45" i="3"/>
  <c r="O46" i="3" s="1"/>
  <c r="O51" i="3"/>
  <c r="O52" i="3" s="1"/>
  <c r="P50" i="3"/>
  <c r="P11" i="3"/>
  <c r="O12" i="3"/>
  <c r="O13" i="3" s="1"/>
  <c r="Q29" i="3"/>
  <c r="P30" i="3"/>
  <c r="P31" i="3" s="1"/>
  <c r="P23" i="3"/>
  <c r="O24" i="3"/>
  <c r="O25" i="3" s="1"/>
  <c r="P77" i="3"/>
  <c r="O78" i="3"/>
  <c r="O79" i="3" s="1"/>
  <c r="P65" i="3"/>
  <c r="O66" i="3"/>
  <c r="O67" i="3" s="1"/>
  <c r="O60" i="3" l="1"/>
  <c r="O61" i="3" s="1"/>
  <c r="P59" i="3"/>
  <c r="P56" i="3"/>
  <c r="O57" i="3"/>
  <c r="O58" i="3" s="1"/>
  <c r="Q26" i="3"/>
  <c r="P27" i="3"/>
  <c r="P28" i="3" s="1"/>
  <c r="P51" i="3"/>
  <c r="P52" i="3" s="1"/>
  <c r="Q50" i="3"/>
  <c r="R35" i="3"/>
  <c r="Q36" i="3"/>
  <c r="Q37" i="3" s="1"/>
  <c r="Q77" i="3"/>
  <c r="P78" i="3"/>
  <c r="P79" i="3" s="1"/>
  <c r="R29" i="3"/>
  <c r="Q30" i="3"/>
  <c r="Q31" i="3" s="1"/>
  <c r="Q44" i="3"/>
  <c r="P45" i="3"/>
  <c r="P46" i="3" s="1"/>
  <c r="Q21" i="3"/>
  <c r="Q22" i="3" s="1"/>
  <c r="R20" i="3"/>
  <c r="R47" i="3"/>
  <c r="Q48" i="3"/>
  <c r="Q49" i="3" s="1"/>
  <c r="Q39" i="3"/>
  <c r="Q40" i="3" s="1"/>
  <c r="R38" i="3"/>
  <c r="R5" i="3"/>
  <c r="Q6" i="3"/>
  <c r="Q7" i="3" s="1"/>
  <c r="P75" i="3"/>
  <c r="P76" i="3" s="1"/>
  <c r="Q74" i="3"/>
  <c r="Q17" i="3"/>
  <c r="P18" i="3"/>
  <c r="P19" i="3" s="1"/>
  <c r="Q42" i="3"/>
  <c r="Q43" i="3" s="1"/>
  <c r="R41" i="3"/>
  <c r="P71" i="3"/>
  <c r="O72" i="3"/>
  <c r="O73" i="3" s="1"/>
  <c r="R32" i="3"/>
  <c r="Q33" i="3"/>
  <c r="Q34" i="3" s="1"/>
  <c r="P66" i="3"/>
  <c r="P67" i="3" s="1"/>
  <c r="Q65" i="3"/>
  <c r="P24" i="3"/>
  <c r="P25" i="3" s="1"/>
  <c r="Q23" i="3"/>
  <c r="P12" i="3"/>
  <c r="P13" i="3" s="1"/>
  <c r="Q11" i="3"/>
  <c r="O63" i="3"/>
  <c r="O64" i="3" s="1"/>
  <c r="P62" i="3"/>
  <c r="O69" i="3"/>
  <c r="O70" i="3" s="1"/>
  <c r="P68" i="3"/>
  <c r="Q14" i="3"/>
  <c r="P15" i="3"/>
  <c r="P16" i="3" s="1"/>
  <c r="S8" i="3"/>
  <c r="R9" i="3"/>
  <c r="R10" i="3" s="1"/>
  <c r="Q53" i="3"/>
  <c r="P54" i="3"/>
  <c r="P55" i="3" s="1"/>
  <c r="Q56" i="3" l="1"/>
  <c r="P57" i="3"/>
  <c r="P58" i="3" s="1"/>
  <c r="P60" i="3"/>
  <c r="P61" i="3" s="1"/>
  <c r="Q59" i="3"/>
  <c r="Q27" i="3"/>
  <c r="Q28" i="3" s="1"/>
  <c r="R26" i="3"/>
  <c r="Q75" i="3"/>
  <c r="Q76" i="3" s="1"/>
  <c r="R74" i="3"/>
  <c r="S32" i="3"/>
  <c r="R33" i="3"/>
  <c r="R34" i="3" s="1"/>
  <c r="R48" i="3"/>
  <c r="R49" i="3" s="1"/>
  <c r="S47" i="3"/>
  <c r="Q78" i="3"/>
  <c r="Q79" i="3" s="1"/>
  <c r="R77" i="3"/>
  <c r="Q62" i="3"/>
  <c r="P63" i="3"/>
  <c r="P64" i="3" s="1"/>
  <c r="R11" i="3"/>
  <c r="Q12" i="3"/>
  <c r="Q13" i="3" s="1"/>
  <c r="Q66" i="3"/>
  <c r="Q67" i="3" s="1"/>
  <c r="R65" i="3"/>
  <c r="S38" i="3"/>
  <c r="R39" i="3"/>
  <c r="R40" i="3" s="1"/>
  <c r="S20" i="3"/>
  <c r="R21" i="3"/>
  <c r="R22" i="3" s="1"/>
  <c r="R50" i="3"/>
  <c r="Q51" i="3"/>
  <c r="Q52" i="3" s="1"/>
  <c r="Q68" i="3"/>
  <c r="P69" i="3"/>
  <c r="P70" i="3" s="1"/>
  <c r="Q24" i="3"/>
  <c r="Q25" i="3" s="1"/>
  <c r="R23" i="3"/>
  <c r="S41" i="3"/>
  <c r="R42" i="3"/>
  <c r="R43" i="3" s="1"/>
  <c r="S9" i="3"/>
  <c r="S10" i="3" s="1"/>
  <c r="T8" i="3"/>
  <c r="Q45" i="3"/>
  <c r="Q46" i="3" s="1"/>
  <c r="R44" i="3"/>
  <c r="S35" i="3"/>
  <c r="R36" i="3"/>
  <c r="R37" i="3" s="1"/>
  <c r="R53" i="3"/>
  <c r="Q54" i="3"/>
  <c r="Q55" i="3" s="1"/>
  <c r="Q15" i="3"/>
  <c r="Q16" i="3" s="1"/>
  <c r="R14" i="3"/>
  <c r="P72" i="3"/>
  <c r="P73" i="3" s="1"/>
  <c r="Q71" i="3"/>
  <c r="R17" i="3"/>
  <c r="Q18" i="3"/>
  <c r="Q19" i="3" s="1"/>
  <c r="R6" i="3"/>
  <c r="R7" i="3" s="1"/>
  <c r="S5" i="3"/>
  <c r="R30" i="3"/>
  <c r="R31" i="3" s="1"/>
  <c r="S29" i="3"/>
  <c r="R59" i="3" l="1"/>
  <c r="Q60" i="3"/>
  <c r="Q61" i="3" s="1"/>
  <c r="R27" i="3"/>
  <c r="R28" i="3" s="1"/>
  <c r="S26" i="3"/>
  <c r="R56" i="3"/>
  <c r="Q57" i="3"/>
  <c r="Q58" i="3" s="1"/>
  <c r="S30" i="3"/>
  <c r="S31" i="3" s="1"/>
  <c r="T29" i="3"/>
  <c r="S14" i="3"/>
  <c r="R15" i="3"/>
  <c r="R16" i="3" s="1"/>
  <c r="R66" i="3"/>
  <c r="R67" i="3" s="1"/>
  <c r="S65" i="3"/>
  <c r="R18" i="3"/>
  <c r="R19" i="3" s="1"/>
  <c r="S17" i="3"/>
  <c r="T35" i="3"/>
  <c r="S36" i="3"/>
  <c r="S37" i="3" s="1"/>
  <c r="S42" i="3"/>
  <c r="S43" i="3" s="1"/>
  <c r="T41" i="3"/>
  <c r="Q69" i="3"/>
  <c r="Q70" i="3" s="1"/>
  <c r="R68" i="3"/>
  <c r="S21" i="3"/>
  <c r="S22" i="3" s="1"/>
  <c r="T20" i="3"/>
  <c r="Q63" i="3"/>
  <c r="Q64" i="3" s="1"/>
  <c r="R62" i="3"/>
  <c r="S48" i="3"/>
  <c r="S49" i="3" s="1"/>
  <c r="T47" i="3"/>
  <c r="T5" i="3"/>
  <c r="S6" i="3"/>
  <c r="S7" i="3" s="1"/>
  <c r="R71" i="3"/>
  <c r="Q72" i="3"/>
  <c r="Q73" i="3" s="1"/>
  <c r="S44" i="3"/>
  <c r="R45" i="3"/>
  <c r="R46" i="3" s="1"/>
  <c r="U8" i="3"/>
  <c r="U9" i="3" s="1"/>
  <c r="U10" i="3" s="1"/>
  <c r="T9" i="3"/>
  <c r="T10" i="3" s="1"/>
  <c r="R24" i="3"/>
  <c r="R25" i="3" s="1"/>
  <c r="S23" i="3"/>
  <c r="S77" i="3"/>
  <c r="R78" i="3"/>
  <c r="R79" i="3" s="1"/>
  <c r="S74" i="3"/>
  <c r="R75" i="3"/>
  <c r="R76" i="3" s="1"/>
  <c r="R54" i="3"/>
  <c r="R55" i="3" s="1"/>
  <c r="S53" i="3"/>
  <c r="S50" i="3"/>
  <c r="R51" i="3"/>
  <c r="R52" i="3" s="1"/>
  <c r="S39" i="3"/>
  <c r="S40" i="3" s="1"/>
  <c r="T38" i="3"/>
  <c r="S11" i="3"/>
  <c r="R12" i="3"/>
  <c r="R13" i="3" s="1"/>
  <c r="S33" i="3"/>
  <c r="S34" i="3" s="1"/>
  <c r="T32" i="3"/>
  <c r="S27" i="3" l="1"/>
  <c r="S28" i="3" s="1"/>
  <c r="T26" i="3"/>
  <c r="S56" i="3"/>
  <c r="R57" i="3"/>
  <c r="R58" i="3" s="1"/>
  <c r="S59" i="3"/>
  <c r="R60" i="3"/>
  <c r="R61" i="3" s="1"/>
  <c r="T33" i="3"/>
  <c r="T34" i="3" s="1"/>
  <c r="U32" i="3"/>
  <c r="U33" i="3" s="1"/>
  <c r="U34" i="3" s="1"/>
  <c r="R63" i="3"/>
  <c r="R64" i="3" s="1"/>
  <c r="S62" i="3"/>
  <c r="T17" i="3"/>
  <c r="S18" i="3"/>
  <c r="S19" i="3" s="1"/>
  <c r="R72" i="3"/>
  <c r="R73" i="3" s="1"/>
  <c r="S71" i="3"/>
  <c r="T14" i="3"/>
  <c r="S15" i="3"/>
  <c r="S16" i="3" s="1"/>
  <c r="U38" i="3"/>
  <c r="U39" i="3" s="1"/>
  <c r="U40" i="3" s="1"/>
  <c r="T39" i="3"/>
  <c r="T40" i="3" s="1"/>
  <c r="S54" i="3"/>
  <c r="S55" i="3" s="1"/>
  <c r="T53" i="3"/>
  <c r="U47" i="3"/>
  <c r="U48" i="3" s="1"/>
  <c r="U49" i="3" s="1"/>
  <c r="T48" i="3"/>
  <c r="T49" i="3" s="1"/>
  <c r="S68" i="3"/>
  <c r="R69" i="3"/>
  <c r="R70" i="3" s="1"/>
  <c r="T23" i="3"/>
  <c r="S24" i="3"/>
  <c r="S25" i="3" s="1"/>
  <c r="U20" i="3"/>
  <c r="U21" i="3" s="1"/>
  <c r="U22" i="3" s="1"/>
  <c r="T21" i="3"/>
  <c r="T22" i="3" s="1"/>
  <c r="T42" i="3"/>
  <c r="T43" i="3" s="1"/>
  <c r="U41" i="3"/>
  <c r="U42" i="3" s="1"/>
  <c r="U43" i="3" s="1"/>
  <c r="T65" i="3"/>
  <c r="S66" i="3"/>
  <c r="S67" i="3" s="1"/>
  <c r="U29" i="3"/>
  <c r="U30" i="3" s="1"/>
  <c r="U31" i="3" s="1"/>
  <c r="T30" i="3"/>
  <c r="T31" i="3" s="1"/>
  <c r="T77" i="3"/>
  <c r="S78" i="3"/>
  <c r="S79" i="3" s="1"/>
  <c r="T11" i="3"/>
  <c r="S12" i="3"/>
  <c r="S13" i="3" s="1"/>
  <c r="S51" i="3"/>
  <c r="S52" i="3" s="1"/>
  <c r="T50" i="3"/>
  <c r="T74" i="3"/>
  <c r="S75" i="3"/>
  <c r="S76" i="3" s="1"/>
  <c r="T44" i="3"/>
  <c r="S45" i="3"/>
  <c r="S46" i="3" s="1"/>
  <c r="U5" i="3"/>
  <c r="U6" i="3" s="1"/>
  <c r="U7" i="3" s="1"/>
  <c r="T6" i="3"/>
  <c r="T7" i="3" s="1"/>
  <c r="T36" i="3"/>
  <c r="T37" i="3" s="1"/>
  <c r="U35" i="3"/>
  <c r="U36" i="3" s="1"/>
  <c r="U37" i="3" s="1"/>
  <c r="T56" i="3" l="1"/>
  <c r="S57" i="3"/>
  <c r="S58" i="3" s="1"/>
  <c r="U26" i="3"/>
  <c r="U27" i="3" s="1"/>
  <c r="U28" i="3" s="1"/>
  <c r="T27" i="3"/>
  <c r="T28" i="3" s="1"/>
  <c r="T59" i="3"/>
  <c r="S60" i="3"/>
  <c r="S61" i="3" s="1"/>
  <c r="S63" i="3"/>
  <c r="S64" i="3" s="1"/>
  <c r="T62" i="3"/>
  <c r="U44" i="3"/>
  <c r="U45" i="3" s="1"/>
  <c r="U46" i="3" s="1"/>
  <c r="T45" i="3"/>
  <c r="T46" i="3" s="1"/>
  <c r="U77" i="3"/>
  <c r="U78" i="3" s="1"/>
  <c r="U79" i="3" s="1"/>
  <c r="T78" i="3"/>
  <c r="T79" i="3" s="1"/>
  <c r="T66" i="3"/>
  <c r="T67" i="3" s="1"/>
  <c r="U65" i="3"/>
  <c r="U66" i="3" s="1"/>
  <c r="U67" i="3" s="1"/>
  <c r="T71" i="3"/>
  <c r="S72" i="3"/>
  <c r="S73" i="3" s="1"/>
  <c r="U53" i="3"/>
  <c r="U54" i="3" s="1"/>
  <c r="U55" i="3" s="1"/>
  <c r="T54" i="3"/>
  <c r="T55" i="3" s="1"/>
  <c r="T51" i="3"/>
  <c r="T52" i="3" s="1"/>
  <c r="U50" i="3"/>
  <c r="U51" i="3" s="1"/>
  <c r="U52" i="3" s="1"/>
  <c r="T75" i="3"/>
  <c r="T76" i="3" s="1"/>
  <c r="U74" i="3"/>
  <c r="U75" i="3" s="1"/>
  <c r="U76" i="3" s="1"/>
  <c r="T12" i="3"/>
  <c r="T13" i="3" s="1"/>
  <c r="U11" i="3"/>
  <c r="U12" i="3" s="1"/>
  <c r="U13" i="3" s="1"/>
  <c r="T24" i="3"/>
  <c r="T25" i="3" s="1"/>
  <c r="U23" i="3"/>
  <c r="U24" i="3" s="1"/>
  <c r="U25" i="3" s="1"/>
  <c r="S69" i="3"/>
  <c r="S70" i="3" s="1"/>
  <c r="T68" i="3"/>
  <c r="U14" i="3"/>
  <c r="U15" i="3" s="1"/>
  <c r="U16" i="3" s="1"/>
  <c r="T15" i="3"/>
  <c r="T16" i="3" s="1"/>
  <c r="T18" i="3"/>
  <c r="T19" i="3" s="1"/>
  <c r="U17" i="3"/>
  <c r="U18" i="3" s="1"/>
  <c r="U19" i="3" s="1"/>
  <c r="T60" i="3" l="1"/>
  <c r="T61" i="3" s="1"/>
  <c r="U59" i="3"/>
  <c r="U60" i="3" s="1"/>
  <c r="U61" i="3" s="1"/>
  <c r="T57" i="3"/>
  <c r="T58" i="3" s="1"/>
  <c r="U56" i="3"/>
  <c r="U57" i="3" s="1"/>
  <c r="U58" i="3" s="1"/>
  <c r="U68" i="3"/>
  <c r="U69" i="3" s="1"/>
  <c r="U70" i="3" s="1"/>
  <c r="T69" i="3"/>
  <c r="T70" i="3" s="1"/>
  <c r="U62" i="3"/>
  <c r="U63" i="3" s="1"/>
  <c r="U64" i="3" s="1"/>
  <c r="T63" i="3"/>
  <c r="T64" i="3" s="1"/>
  <c r="T72" i="3"/>
  <c r="T73" i="3" s="1"/>
  <c r="U71" i="3"/>
  <c r="U72" i="3" s="1"/>
  <c r="U73" i="3" s="1"/>
  <c r="M68" i="1" l="1"/>
  <c r="M33" i="1"/>
  <c r="M32" i="1"/>
  <c r="M31" i="1"/>
  <c r="M30" i="1"/>
  <c r="M34" i="1"/>
  <c r="M59" i="1"/>
  <c r="M8" i="1"/>
  <c r="M18" i="1"/>
  <c r="M19" i="1"/>
  <c r="M27" i="1"/>
  <c r="M67" i="1"/>
  <c r="M7" i="1"/>
  <c r="M6" i="1"/>
  <c r="M52" i="1"/>
  <c r="M24" i="1"/>
  <c r="M17" i="1"/>
  <c r="M49" i="1"/>
  <c r="M29" i="1"/>
  <c r="M72" i="1"/>
  <c r="M40" i="1"/>
  <c r="M16" i="1"/>
  <c r="M15" i="1"/>
  <c r="M50" i="1"/>
  <c r="M14" i="1"/>
  <c r="M4" i="1"/>
  <c r="M3" i="1"/>
  <c r="M13" i="1"/>
  <c r="M12" i="1"/>
  <c r="M11" i="1"/>
  <c r="M10" i="1"/>
  <c r="M9" i="1"/>
  <c r="M5" i="1"/>
  <c r="M23" i="1"/>
  <c r="M22" i="1"/>
  <c r="M21" i="1"/>
  <c r="M20" i="1"/>
  <c r="M58" i="1"/>
  <c r="M57" i="1"/>
  <c r="M48" i="1"/>
  <c r="M47" i="1"/>
  <c r="M46" i="1"/>
  <c r="M45" i="1"/>
  <c r="M44" i="1"/>
  <c r="M64" i="1"/>
  <c r="M63" i="1"/>
  <c r="M71" i="1"/>
  <c r="M66" i="1"/>
  <c r="M43" i="1"/>
  <c r="M42" i="1"/>
  <c r="M41" i="1"/>
  <c r="M28" i="1"/>
  <c r="M37" i="1"/>
  <c r="M36" i="1"/>
  <c r="M35" i="1"/>
  <c r="M55" i="1"/>
  <c r="M54" i="1"/>
  <c r="M53" i="1"/>
  <c r="M61" i="1"/>
  <c r="M26" i="1"/>
  <c r="M70" i="1"/>
  <c r="M51" i="1"/>
  <c r="M69" i="1"/>
  <c r="M56" i="1"/>
  <c r="M39" i="1"/>
  <c r="M38" i="1"/>
  <c r="M62" i="1"/>
  <c r="M60" i="1"/>
  <c r="M25" i="1"/>
  <c r="M65" i="1"/>
  <c r="J68" i="1"/>
  <c r="J33" i="1"/>
  <c r="J32" i="1"/>
  <c r="J31" i="1"/>
  <c r="J30" i="1"/>
  <c r="J34" i="1"/>
  <c r="J59" i="1"/>
  <c r="J8" i="1"/>
  <c r="J18" i="1"/>
  <c r="J19" i="1"/>
  <c r="J27" i="1"/>
  <c r="J67" i="1"/>
  <c r="J7" i="1"/>
  <c r="J6" i="1"/>
  <c r="J52" i="1"/>
  <c r="J24" i="1"/>
  <c r="J17" i="1"/>
  <c r="J49" i="1"/>
  <c r="J29" i="1"/>
  <c r="J72" i="1"/>
  <c r="J40" i="1"/>
  <c r="J16" i="1"/>
  <c r="J15" i="1"/>
  <c r="J50" i="1"/>
  <c r="J14" i="1"/>
  <c r="J4" i="1"/>
  <c r="J3" i="1"/>
  <c r="J13" i="1"/>
  <c r="J12" i="1"/>
  <c r="J11" i="1"/>
  <c r="J10" i="1"/>
  <c r="J9" i="1"/>
  <c r="J5" i="1"/>
  <c r="J23" i="1"/>
  <c r="J22" i="1"/>
  <c r="J21" i="1"/>
  <c r="J20" i="1"/>
  <c r="J58" i="1"/>
  <c r="J57" i="1"/>
  <c r="J48" i="1"/>
  <c r="J47" i="1"/>
  <c r="J46" i="1"/>
  <c r="J45" i="1"/>
  <c r="J44" i="1"/>
  <c r="J64" i="1"/>
  <c r="J63" i="1"/>
  <c r="J71" i="1"/>
  <c r="J66" i="1"/>
  <c r="J43" i="1"/>
  <c r="J42" i="1"/>
  <c r="J41" i="1"/>
  <c r="J28" i="1"/>
  <c r="J37" i="1"/>
  <c r="J36" i="1"/>
  <c r="J35" i="1"/>
  <c r="J55" i="1"/>
  <c r="J54" i="1"/>
  <c r="J53" i="1"/>
  <c r="J61" i="1"/>
  <c r="J26" i="1"/>
  <c r="J70" i="1"/>
  <c r="J51" i="1"/>
  <c r="J69" i="1"/>
  <c r="J56" i="1"/>
  <c r="J39" i="1"/>
  <c r="J38" i="1"/>
  <c r="J62" i="1"/>
  <c r="J60" i="1"/>
  <c r="J25" i="1"/>
  <c r="J65" i="1"/>
  <c r="G68" i="1"/>
  <c r="G33" i="1"/>
  <c r="G32" i="1"/>
  <c r="G31" i="1"/>
  <c r="G30" i="1"/>
  <c r="G34" i="1"/>
  <c r="G59" i="1"/>
  <c r="G8" i="1"/>
  <c r="G18" i="1"/>
  <c r="G19" i="1"/>
  <c r="G27" i="1"/>
  <c r="G67" i="1"/>
  <c r="G7" i="1"/>
  <c r="G6" i="1"/>
  <c r="G52" i="1"/>
  <c r="G24" i="1"/>
  <c r="G17" i="1"/>
  <c r="G49" i="1"/>
  <c r="G29" i="1"/>
  <c r="G72" i="1"/>
  <c r="G40" i="1"/>
  <c r="G16" i="1"/>
  <c r="G15" i="1"/>
  <c r="G50" i="1"/>
  <c r="G14" i="1"/>
  <c r="G4" i="1"/>
  <c r="G3" i="1"/>
  <c r="G13" i="1"/>
  <c r="G12" i="1"/>
  <c r="G11" i="1"/>
  <c r="G10" i="1"/>
  <c r="G9" i="1"/>
  <c r="G5" i="1"/>
  <c r="G23" i="1"/>
  <c r="G22" i="1"/>
  <c r="G21" i="1"/>
  <c r="G20" i="1"/>
  <c r="G58" i="1"/>
  <c r="G57" i="1"/>
  <c r="G48" i="1"/>
  <c r="G47" i="1"/>
  <c r="G46" i="1"/>
  <c r="G45" i="1"/>
  <c r="G44" i="1"/>
  <c r="G64" i="1"/>
  <c r="G63" i="1"/>
  <c r="G71" i="1"/>
  <c r="G66" i="1"/>
  <c r="G43" i="1"/>
  <c r="G42" i="1"/>
  <c r="G41" i="1"/>
  <c r="G28" i="1"/>
  <c r="G37" i="1"/>
  <c r="G36" i="1"/>
  <c r="G35" i="1"/>
  <c r="G55" i="1"/>
  <c r="G54" i="1"/>
  <c r="G53" i="1"/>
  <c r="G61" i="1"/>
  <c r="G26" i="1"/>
  <c r="G70" i="1"/>
  <c r="G51" i="1"/>
  <c r="G69" i="1"/>
  <c r="G56" i="1"/>
  <c r="G39" i="1"/>
  <c r="G38" i="1"/>
  <c r="G62" i="1"/>
  <c r="G60" i="1"/>
  <c r="G25" i="1"/>
  <c r="G65" i="1"/>
</calcChain>
</file>

<file path=xl/sharedStrings.xml><?xml version="1.0" encoding="utf-8"?>
<sst xmlns="http://schemas.openxmlformats.org/spreadsheetml/2006/main" count="323" uniqueCount="181">
  <si>
    <t>Salary Adjustments FY 2021</t>
  </si>
  <si>
    <t>Name</t>
  </si>
  <si>
    <t>Position Title</t>
  </si>
  <si>
    <t>Department</t>
  </si>
  <si>
    <t>Low</t>
  </si>
  <si>
    <t>Average</t>
  </si>
  <si>
    <t>High</t>
  </si>
  <si>
    <t>Paige Green</t>
  </si>
  <si>
    <t>Admin</t>
  </si>
  <si>
    <t>Mary Beth</t>
  </si>
  <si>
    <t xml:space="preserve">Program Coordinatior (Admin Asstistant) </t>
  </si>
  <si>
    <t>EDC</t>
  </si>
  <si>
    <t>David Day</t>
  </si>
  <si>
    <t>EDC Diretor</t>
  </si>
  <si>
    <t>Mitch Angel</t>
  </si>
  <si>
    <t>Electric Crew Leader</t>
  </si>
  <si>
    <t>Electric</t>
  </si>
  <si>
    <t>Kent Ballard</t>
  </si>
  <si>
    <t>Electric Linemen I</t>
  </si>
  <si>
    <t>Jarrod Hunt</t>
  </si>
  <si>
    <t>Terry Clinton</t>
  </si>
  <si>
    <t>Electric Linemen II</t>
  </si>
  <si>
    <t>Ben Stroupe</t>
  </si>
  <si>
    <t>Electrical Superintendent</t>
  </si>
  <si>
    <t>Lisa Millwood</t>
  </si>
  <si>
    <t>Accounts Payable (Accountant I)</t>
  </si>
  <si>
    <t>Finance</t>
  </si>
  <si>
    <t>Dixie Wall</t>
  </si>
  <si>
    <t>Finance Director</t>
  </si>
  <si>
    <t>Brittany Bingham</t>
  </si>
  <si>
    <t xml:space="preserve">Admin Asstistant </t>
  </si>
  <si>
    <t>Fire</t>
  </si>
  <si>
    <t>Jason Wofford</t>
  </si>
  <si>
    <t>Assistant Fire Chief</t>
  </si>
  <si>
    <t>Nathan Bowmen</t>
  </si>
  <si>
    <t>Fire Captain</t>
  </si>
  <si>
    <t>Daren Carpenter</t>
  </si>
  <si>
    <t>Chris Cash</t>
  </si>
  <si>
    <t>Kurt Black</t>
  </si>
  <si>
    <t>Fire Driver Engineer</t>
  </si>
  <si>
    <t>Barry Heavner</t>
  </si>
  <si>
    <t>Colby Heffner</t>
  </si>
  <si>
    <t>Kim Lancaster</t>
  </si>
  <si>
    <t>Admin Asstistant (Police Records Specialist)</t>
  </si>
  <si>
    <t>Police</t>
  </si>
  <si>
    <t>Jason Parton</t>
  </si>
  <si>
    <t>Patrol Officer</t>
  </si>
  <si>
    <t>Grayson Stout</t>
  </si>
  <si>
    <t>Skyler Sisk</t>
  </si>
  <si>
    <t>Brian Doolittle</t>
  </si>
  <si>
    <t>Police Captain</t>
  </si>
  <si>
    <t>Cam Jenks</t>
  </si>
  <si>
    <t>Police Chief</t>
  </si>
  <si>
    <t>Jonathan Parker</t>
  </si>
  <si>
    <t>Police Lieutenant</t>
  </si>
  <si>
    <t>Mark Stout</t>
  </si>
  <si>
    <t>Vincent Burleson</t>
  </si>
  <si>
    <t>Police Officer</t>
  </si>
  <si>
    <t>Edward Stivala</t>
  </si>
  <si>
    <t>Jessica Richardson</t>
  </si>
  <si>
    <t>Sable Cranford</t>
  </si>
  <si>
    <t>Derek Tom</t>
  </si>
  <si>
    <t>Wesley Bennett</t>
  </si>
  <si>
    <t>Police Sergeant</t>
  </si>
  <si>
    <t>Joshua Colvard</t>
  </si>
  <si>
    <t xml:space="preserve">Police Sergeant </t>
  </si>
  <si>
    <t>Madison Freeman</t>
  </si>
  <si>
    <t>Police Telecommunication</t>
  </si>
  <si>
    <t>Cynthia Francis</t>
  </si>
  <si>
    <t>Seth Barker</t>
  </si>
  <si>
    <t>Jon Rudisill</t>
  </si>
  <si>
    <t>Ned Yates</t>
  </si>
  <si>
    <t>Recreation Worker (Maintenance Worker I)</t>
  </si>
  <si>
    <t>Recreation</t>
  </si>
  <si>
    <t>Teddy Sigmon</t>
  </si>
  <si>
    <t>Sanitation Driver II</t>
  </si>
  <si>
    <t>Sanitation</t>
  </si>
  <si>
    <t>Grady Costner</t>
  </si>
  <si>
    <t>Doug Beam</t>
  </si>
  <si>
    <t>Nathan Anthony</t>
  </si>
  <si>
    <t>Clarence Bowers</t>
  </si>
  <si>
    <t>Eric Griffin</t>
  </si>
  <si>
    <t>Sanitation Worker I</t>
  </si>
  <si>
    <t>Thomas Stinnette</t>
  </si>
  <si>
    <t>Stanley LaBauch</t>
  </si>
  <si>
    <t>Jason Black</t>
  </si>
  <si>
    <t>Street/Sanitation Superintendent</t>
  </si>
  <si>
    <t>Aubrey Canipe</t>
  </si>
  <si>
    <t>Street Maintance Mech II</t>
  </si>
  <si>
    <t>Street</t>
  </si>
  <si>
    <t>Carlos Verley</t>
  </si>
  <si>
    <t>Charlie Canipe</t>
  </si>
  <si>
    <t>Street/Sanitation Crew Leader</t>
  </si>
  <si>
    <t>Brandon Abernathy</t>
  </si>
  <si>
    <t>Public Works Director</t>
  </si>
  <si>
    <t>Utilities</t>
  </si>
  <si>
    <t>Merinda Arthurs</t>
  </si>
  <si>
    <t>Senior CSR</t>
  </si>
  <si>
    <t>Julie Hefner</t>
  </si>
  <si>
    <t>Billing Clerk</t>
  </si>
  <si>
    <t>Robin Little</t>
  </si>
  <si>
    <t>CSR</t>
  </si>
  <si>
    <t>Dwayne Brady</t>
  </si>
  <si>
    <t>Meter Technician</t>
  </si>
  <si>
    <t>Chris Heedick</t>
  </si>
  <si>
    <t>Wasterwater Lab Tech/Backup ORC</t>
  </si>
  <si>
    <t>Wastewater</t>
  </si>
  <si>
    <t>Rod Bowman</t>
  </si>
  <si>
    <t>Wasterwater Maintenance</t>
  </si>
  <si>
    <t>Trevor Haynes</t>
  </si>
  <si>
    <t>Larry Wright</t>
  </si>
  <si>
    <t>Wasterwater Superintendent</t>
  </si>
  <si>
    <t>Chris King</t>
  </si>
  <si>
    <t>Water Sewer Crew Leader</t>
  </si>
  <si>
    <t>Water Admin</t>
  </si>
  <si>
    <t xml:space="preserve">Dean McSwain </t>
  </si>
  <si>
    <t>Water Sewer Maintenance</t>
  </si>
  <si>
    <t>David Thomas</t>
  </si>
  <si>
    <t>Vacant</t>
  </si>
  <si>
    <t>Kevin Abernathy</t>
  </si>
  <si>
    <t>Water Sewer Superintendent</t>
  </si>
  <si>
    <t>Jeff Croft</t>
  </si>
  <si>
    <t>Water Plant Lab Tech</t>
  </si>
  <si>
    <t>Water Plant</t>
  </si>
  <si>
    <t>Tim Abernethy</t>
  </si>
  <si>
    <t>Water Plant Operator</t>
  </si>
  <si>
    <t>Cynthia Payne</t>
  </si>
  <si>
    <t>Thomas Roberts</t>
  </si>
  <si>
    <t>Bryan Williams</t>
  </si>
  <si>
    <t>Patty Hall</t>
  </si>
  <si>
    <t>Water Plant Superintendent</t>
  </si>
  <si>
    <t>Pay Grade</t>
  </si>
  <si>
    <t>City Clerk/HR/Assistant to Manager</t>
  </si>
  <si>
    <t>City of Cherryville North Carolina - Salary Schedule</t>
  </si>
  <si>
    <t>Date:</t>
  </si>
  <si>
    <t>Step</t>
  </si>
  <si>
    <t>1 - Hourly</t>
  </si>
  <si>
    <t>Weekly</t>
  </si>
  <si>
    <t>Annual</t>
  </si>
  <si>
    <t>2 - Hourly</t>
  </si>
  <si>
    <t>3 - Hourly</t>
  </si>
  <si>
    <t>4 - Hourly</t>
  </si>
  <si>
    <t>5 - Hourly</t>
  </si>
  <si>
    <t>6 - Hourly</t>
  </si>
  <si>
    <t>7 - Hourly</t>
  </si>
  <si>
    <t>8 - Hourly</t>
  </si>
  <si>
    <t>9 - Hourly</t>
  </si>
  <si>
    <t>10 - Hourly</t>
  </si>
  <si>
    <t>11 - Hourly</t>
  </si>
  <si>
    <t>12 - Hourly</t>
  </si>
  <si>
    <t>13 - Hourly</t>
  </si>
  <si>
    <t>14 - Hourly</t>
  </si>
  <si>
    <t>15 - Hourly</t>
  </si>
  <si>
    <t>16 - Hourly</t>
  </si>
  <si>
    <t>17 - Hourly</t>
  </si>
  <si>
    <t>18 - Hourly</t>
  </si>
  <si>
    <t>19 - Hourly</t>
  </si>
  <si>
    <t>20 - Hourly</t>
  </si>
  <si>
    <t>21 - Hourly</t>
  </si>
  <si>
    <t>22 - Hourly</t>
  </si>
  <si>
    <t>23 - Hourly</t>
  </si>
  <si>
    <t>24 - Hourly</t>
  </si>
  <si>
    <t>25 - Hourly</t>
  </si>
  <si>
    <t>Grade</t>
  </si>
  <si>
    <t>Starting Hourly Rate</t>
  </si>
  <si>
    <t>Classification/Job Title</t>
  </si>
  <si>
    <t>Recreation Worker</t>
  </si>
  <si>
    <t>Sanitation Driver II, Street Maintance Mech II, Customer Service Rep</t>
  </si>
  <si>
    <t xml:space="preserve">Wastewater Maintenance, Water Sewer Maintenance, </t>
  </si>
  <si>
    <t>Program Coorinator, Admin Assistant</t>
  </si>
  <si>
    <t>Police Telecommunication, Meter Technician, AMI Tech</t>
  </si>
  <si>
    <t>Water Sewer Crew Leader, Police Records Specialist, Seinor Customer Service Rep, Water Plant Operator</t>
  </si>
  <si>
    <t>Water Plant Lab Tech, Fire Driver Engineer, Street/Sanitation Crew Leader</t>
  </si>
  <si>
    <t>Street/Sanitation Superintendent, Accounts Payable</t>
  </si>
  <si>
    <t>Electric Lineman I, Police Officer, Patrol Officer, Billing Clerk</t>
  </si>
  <si>
    <t>Wastewater Lab Tech/Backup ORC, Fire Captain</t>
  </si>
  <si>
    <t>Electric Lineman II, Police Sergeant</t>
  </si>
  <si>
    <t>Water Sewer Superintendent, EDC Director</t>
  </si>
  <si>
    <t>Electric Crew Leader, Police Lieutenant, CityClerk/HR/Assistant to Manager</t>
  </si>
  <si>
    <t>Police Captain, Wastewater Superintendent, Water Plant Superintendent, Electrical Superintendent</t>
  </si>
  <si>
    <t>Finance Director, Police Chief, Public Works Director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</si>
</sst>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33CC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1" xfId="0" applyBorder="1"/>
    <xf numFmtId="4" fontId="0" fillId="0" borderId="0" xfId="0" applyNumberFormat="1"/>
    <xf numFmtId="3" fontId="0" fillId="0" borderId="1" xfId="0" applyNumberFormat="1" applyBorder="1"/>
    <xf numFmtId="0" fontId="3" fillId="0" borderId="0" xfId="0" applyFont="1"/>
    <xf numFmtId="17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4" fontId="0" fillId="0" borderId="2" xfId="1" applyFont="1" applyBorder="1" applyAlignment="1">
      <alignment horizontal="center"/>
    </xf>
    <xf numFmtId="44" fontId="0" fillId="0" borderId="2" xfId="0" applyNumberFormat="1" applyBorder="1" applyAlignment="1">
      <alignment horizontal="center"/>
    </xf>
    <xf numFmtId="44" fontId="0" fillId="0" borderId="2" xfId="0" applyNumberFormat="1" applyBorder="1"/>
    <xf numFmtId="0" fontId="2" fillId="0" borderId="0" xfId="0" applyFont="1"/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44" fontId="2" fillId="3" borderId="2" xfId="1" applyFont="1" applyFill="1" applyBorder="1" applyAlignment="1">
      <alignment horizontal="center"/>
    </xf>
    <xf numFmtId="44" fontId="2" fillId="3" borderId="2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44" fontId="0" fillId="0" borderId="3" xfId="1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44" fontId="0" fillId="4" borderId="2" xfId="1" applyFont="1" applyFill="1" applyBorder="1" applyAlignment="1">
      <alignment horizontal="center"/>
    </xf>
    <xf numFmtId="44" fontId="0" fillId="4" borderId="2" xfId="0" applyNumberFormat="1" applyFill="1" applyBorder="1" applyAlignment="1">
      <alignment horizontal="center"/>
    </xf>
    <xf numFmtId="44" fontId="0" fillId="4" borderId="2" xfId="0" applyNumberFormat="1" applyFill="1" applyBorder="1"/>
    <xf numFmtId="0" fontId="2" fillId="5" borderId="2" xfId="0" applyFont="1" applyFill="1" applyBorder="1" applyAlignment="1">
      <alignment horizontal="center"/>
    </xf>
    <xf numFmtId="44" fontId="0" fillId="5" borderId="2" xfId="1" applyFont="1" applyFill="1" applyBorder="1" applyAlignment="1">
      <alignment horizontal="center"/>
    </xf>
    <xf numFmtId="44" fontId="0" fillId="5" borderId="2" xfId="0" applyNumberFormat="1" applyFill="1" applyBorder="1" applyAlignment="1">
      <alignment horizontal="center"/>
    </xf>
    <xf numFmtId="44" fontId="0" fillId="5" borderId="2" xfId="0" applyNumberFormat="1" applyFill="1" applyBorder="1"/>
    <xf numFmtId="0" fontId="2" fillId="6" borderId="2" xfId="0" applyFont="1" applyFill="1" applyBorder="1" applyAlignment="1">
      <alignment horizontal="center"/>
    </xf>
    <xf numFmtId="44" fontId="0" fillId="6" borderId="2" xfId="1" applyFont="1" applyFill="1" applyBorder="1" applyAlignment="1">
      <alignment horizontal="center"/>
    </xf>
    <xf numFmtId="44" fontId="0" fillId="6" borderId="2" xfId="0" applyNumberFormat="1" applyFill="1" applyBorder="1" applyAlignment="1">
      <alignment horizontal="center"/>
    </xf>
    <xf numFmtId="44" fontId="0" fillId="6" borderId="2" xfId="0" applyNumberFormat="1" applyFill="1" applyBorder="1"/>
    <xf numFmtId="0" fontId="2" fillId="7" borderId="2" xfId="0" applyFont="1" applyFill="1" applyBorder="1" applyAlignment="1">
      <alignment horizontal="center"/>
    </xf>
    <xf numFmtId="44" fontId="0" fillId="7" borderId="2" xfId="1" applyFont="1" applyFill="1" applyBorder="1" applyAlignment="1">
      <alignment horizontal="center"/>
    </xf>
    <xf numFmtId="44" fontId="0" fillId="7" borderId="2" xfId="0" applyNumberFormat="1" applyFill="1" applyBorder="1" applyAlignment="1">
      <alignment horizontal="center"/>
    </xf>
    <xf numFmtId="44" fontId="0" fillId="7" borderId="2" xfId="0" applyNumberFormat="1" applyFill="1" applyBorder="1"/>
    <xf numFmtId="0" fontId="2" fillId="8" borderId="2" xfId="0" applyFont="1" applyFill="1" applyBorder="1" applyAlignment="1">
      <alignment horizontal="center"/>
    </xf>
    <xf numFmtId="44" fontId="0" fillId="8" borderId="2" xfId="1" applyFont="1" applyFill="1" applyBorder="1" applyAlignment="1">
      <alignment horizontal="center"/>
    </xf>
    <xf numFmtId="44" fontId="0" fillId="8" borderId="2" xfId="0" applyNumberFormat="1" applyFill="1" applyBorder="1" applyAlignment="1">
      <alignment horizontal="center"/>
    </xf>
    <xf numFmtId="44" fontId="0" fillId="8" borderId="2" xfId="0" applyNumberFormat="1" applyFill="1" applyBorder="1"/>
    <xf numFmtId="0" fontId="2" fillId="9" borderId="2" xfId="0" applyFont="1" applyFill="1" applyBorder="1" applyAlignment="1">
      <alignment horizontal="center"/>
    </xf>
    <xf numFmtId="44" fontId="0" fillId="9" borderId="2" xfId="1" applyFont="1" applyFill="1" applyBorder="1" applyAlignment="1">
      <alignment horizontal="center"/>
    </xf>
    <xf numFmtId="44" fontId="0" fillId="9" borderId="2" xfId="0" applyNumberFormat="1" applyFill="1" applyBorder="1" applyAlignment="1">
      <alignment horizontal="center"/>
    </xf>
    <xf numFmtId="44" fontId="0" fillId="9" borderId="2" xfId="0" applyNumberFormat="1" applyFill="1" applyBorder="1"/>
    <xf numFmtId="0" fontId="2" fillId="10" borderId="2" xfId="0" applyFont="1" applyFill="1" applyBorder="1" applyAlignment="1">
      <alignment horizontal="center"/>
    </xf>
    <xf numFmtId="44" fontId="0" fillId="10" borderId="2" xfId="1" applyFont="1" applyFill="1" applyBorder="1" applyAlignment="1">
      <alignment horizontal="center"/>
    </xf>
    <xf numFmtId="44" fontId="0" fillId="10" borderId="2" xfId="0" applyNumberFormat="1" applyFill="1" applyBorder="1" applyAlignment="1">
      <alignment horizontal="center"/>
    </xf>
    <xf numFmtId="44" fontId="0" fillId="10" borderId="2" xfId="0" applyNumberFormat="1" applyFill="1" applyBorder="1"/>
    <xf numFmtId="0" fontId="2" fillId="11" borderId="2" xfId="0" applyFont="1" applyFill="1" applyBorder="1" applyAlignment="1">
      <alignment horizontal="center"/>
    </xf>
    <xf numFmtId="44" fontId="0" fillId="11" borderId="2" xfId="1" applyFont="1" applyFill="1" applyBorder="1" applyAlignment="1">
      <alignment horizontal="center"/>
    </xf>
    <xf numFmtId="44" fontId="0" fillId="11" borderId="2" xfId="0" applyNumberFormat="1" applyFill="1" applyBorder="1" applyAlignment="1">
      <alignment horizontal="center"/>
    </xf>
    <xf numFmtId="44" fontId="0" fillId="11" borderId="2" xfId="0" applyNumberFormat="1" applyFill="1" applyBorder="1"/>
    <xf numFmtId="0" fontId="2" fillId="12" borderId="2" xfId="0" applyFont="1" applyFill="1" applyBorder="1" applyAlignment="1">
      <alignment horizontal="center"/>
    </xf>
    <xf numFmtId="44" fontId="0" fillId="12" borderId="2" xfId="1" applyFont="1" applyFill="1" applyBorder="1" applyAlignment="1">
      <alignment horizontal="center"/>
    </xf>
    <xf numFmtId="44" fontId="0" fillId="12" borderId="2" xfId="0" applyNumberFormat="1" applyFill="1" applyBorder="1" applyAlignment="1">
      <alignment horizontal="center"/>
    </xf>
    <xf numFmtId="44" fontId="0" fillId="12" borderId="2" xfId="0" applyNumberFormat="1" applyFill="1" applyBorder="1"/>
    <xf numFmtId="0" fontId="2" fillId="13" borderId="2" xfId="0" applyFont="1" applyFill="1" applyBorder="1" applyAlignment="1">
      <alignment horizontal="center"/>
    </xf>
    <xf numFmtId="44" fontId="0" fillId="13" borderId="2" xfId="1" applyFont="1" applyFill="1" applyBorder="1" applyAlignment="1">
      <alignment horizontal="center"/>
    </xf>
    <xf numFmtId="44" fontId="0" fillId="13" borderId="2" xfId="0" applyNumberFormat="1" applyFill="1" applyBorder="1" applyAlignment="1">
      <alignment horizontal="center"/>
    </xf>
    <xf numFmtId="44" fontId="0" fillId="13" borderId="2" xfId="0" applyNumberFormat="1" applyFill="1" applyBorder="1"/>
    <xf numFmtId="0" fontId="2" fillId="14" borderId="2" xfId="0" applyFont="1" applyFill="1" applyBorder="1" applyAlignment="1">
      <alignment horizontal="center"/>
    </xf>
    <xf numFmtId="44" fontId="0" fillId="14" borderId="2" xfId="1" applyFont="1" applyFill="1" applyBorder="1" applyAlignment="1">
      <alignment horizontal="center"/>
    </xf>
    <xf numFmtId="44" fontId="0" fillId="14" borderId="2" xfId="0" applyNumberFormat="1" applyFill="1" applyBorder="1" applyAlignment="1">
      <alignment horizontal="center"/>
    </xf>
    <xf numFmtId="44" fontId="0" fillId="14" borderId="2" xfId="0" applyNumberFormat="1" applyFill="1" applyBorder="1"/>
    <xf numFmtId="0" fontId="2" fillId="15" borderId="2" xfId="0" applyFont="1" applyFill="1" applyBorder="1" applyAlignment="1">
      <alignment horizontal="center"/>
    </xf>
    <xf numFmtId="44" fontId="0" fillId="15" borderId="2" xfId="1" applyFont="1" applyFill="1" applyBorder="1" applyAlignment="1">
      <alignment horizontal="center"/>
    </xf>
    <xf numFmtId="44" fontId="0" fillId="15" borderId="2" xfId="0" applyNumberFormat="1" applyFill="1" applyBorder="1" applyAlignment="1">
      <alignment horizontal="center"/>
    </xf>
    <xf numFmtId="44" fontId="0" fillId="15" borderId="2" xfId="0" applyNumberFormat="1" applyFill="1" applyBorder="1"/>
    <xf numFmtId="0" fontId="2" fillId="16" borderId="2" xfId="0" applyFont="1" applyFill="1" applyBorder="1" applyAlignment="1">
      <alignment horizontal="center"/>
    </xf>
    <xf numFmtId="44" fontId="0" fillId="16" borderId="2" xfId="1" applyFont="1" applyFill="1" applyBorder="1" applyAlignment="1">
      <alignment horizontal="center"/>
    </xf>
    <xf numFmtId="44" fontId="0" fillId="16" borderId="2" xfId="0" applyNumberFormat="1" applyFill="1" applyBorder="1" applyAlignment="1">
      <alignment horizontal="center"/>
    </xf>
    <xf numFmtId="44" fontId="0" fillId="16" borderId="2" xfId="0" applyNumberFormat="1" applyFill="1" applyBorder="1"/>
    <xf numFmtId="0" fontId="2" fillId="17" borderId="2" xfId="0" applyFont="1" applyFill="1" applyBorder="1" applyAlignment="1">
      <alignment horizontal="center"/>
    </xf>
    <xf numFmtId="44" fontId="0" fillId="17" borderId="2" xfId="1" applyFont="1" applyFill="1" applyBorder="1" applyAlignment="1">
      <alignment horizontal="center"/>
    </xf>
    <xf numFmtId="44" fontId="0" fillId="17" borderId="2" xfId="0" applyNumberFormat="1" applyFill="1" applyBorder="1" applyAlignment="1">
      <alignment horizontal="center"/>
    </xf>
    <xf numFmtId="44" fontId="0" fillId="17" borderId="2" xfId="0" applyNumberFormat="1" applyFill="1" applyBorder="1"/>
    <xf numFmtId="44" fontId="0" fillId="3" borderId="2" xfId="1" applyFont="1" applyFill="1" applyBorder="1" applyAlignment="1">
      <alignment horizontal="center"/>
    </xf>
    <xf numFmtId="44" fontId="0" fillId="3" borderId="2" xfId="0" applyNumberFormat="1" applyFill="1" applyBorder="1" applyAlignment="1">
      <alignment horizontal="center"/>
    </xf>
    <xf numFmtId="44" fontId="0" fillId="3" borderId="2" xfId="0" applyNumberFormat="1" applyFill="1" applyBorder="1"/>
    <xf numFmtId="0" fontId="2" fillId="18" borderId="2" xfId="0" applyFont="1" applyFill="1" applyBorder="1" applyAlignment="1">
      <alignment horizontal="center"/>
    </xf>
    <xf numFmtId="44" fontId="0" fillId="18" borderId="2" xfId="1" applyFont="1" applyFill="1" applyBorder="1" applyAlignment="1">
      <alignment horizontal="center"/>
    </xf>
    <xf numFmtId="44" fontId="0" fillId="18" borderId="2" xfId="0" applyNumberFormat="1" applyFill="1" applyBorder="1" applyAlignment="1">
      <alignment horizontal="center"/>
    </xf>
    <xf numFmtId="44" fontId="0" fillId="18" borderId="2" xfId="0" applyNumberFormat="1" applyFill="1" applyBorder="1"/>
    <xf numFmtId="0" fontId="2" fillId="19" borderId="2" xfId="0" applyFont="1" applyFill="1" applyBorder="1" applyAlignment="1">
      <alignment horizontal="center"/>
    </xf>
    <xf numFmtId="44" fontId="0" fillId="19" borderId="2" xfId="1" applyFont="1" applyFill="1" applyBorder="1" applyAlignment="1">
      <alignment horizontal="center"/>
    </xf>
    <xf numFmtId="44" fontId="0" fillId="19" borderId="2" xfId="0" applyNumberFormat="1" applyFill="1" applyBorder="1" applyAlignment="1">
      <alignment horizontal="center"/>
    </xf>
    <xf numFmtId="44" fontId="0" fillId="19" borderId="2" xfId="0" applyNumberFormat="1" applyFill="1" applyBorder="1"/>
    <xf numFmtId="0" fontId="2" fillId="20" borderId="2" xfId="0" applyFont="1" applyFill="1" applyBorder="1" applyAlignment="1">
      <alignment horizontal="center"/>
    </xf>
    <xf numFmtId="44" fontId="0" fillId="20" borderId="2" xfId="1" applyFont="1" applyFill="1" applyBorder="1" applyAlignment="1">
      <alignment horizontal="center"/>
    </xf>
    <xf numFmtId="44" fontId="0" fillId="20" borderId="2" xfId="0" applyNumberFormat="1" applyFill="1" applyBorder="1" applyAlignment="1">
      <alignment horizontal="center"/>
    </xf>
    <xf numFmtId="44" fontId="0" fillId="20" borderId="2" xfId="0" applyNumberFormat="1" applyFill="1" applyBorder="1"/>
    <xf numFmtId="0" fontId="2" fillId="21" borderId="2" xfId="0" applyFont="1" applyFill="1" applyBorder="1" applyAlignment="1">
      <alignment horizontal="center"/>
    </xf>
    <xf numFmtId="44" fontId="0" fillId="21" borderId="2" xfId="1" applyFont="1" applyFill="1" applyBorder="1" applyAlignment="1">
      <alignment horizontal="center"/>
    </xf>
    <xf numFmtId="44" fontId="0" fillId="21" borderId="2" xfId="0" applyNumberFormat="1" applyFill="1" applyBorder="1" applyAlignment="1">
      <alignment horizontal="center"/>
    </xf>
    <xf numFmtId="44" fontId="0" fillId="21" borderId="2" xfId="0" applyNumberFormat="1" applyFill="1" applyBorder="1"/>
    <xf numFmtId="0" fontId="2" fillId="22" borderId="2" xfId="0" applyFont="1" applyFill="1" applyBorder="1" applyAlignment="1">
      <alignment horizontal="center"/>
    </xf>
    <xf numFmtId="44" fontId="0" fillId="22" borderId="2" xfId="1" applyFont="1" applyFill="1" applyBorder="1" applyAlignment="1">
      <alignment horizontal="center"/>
    </xf>
    <xf numFmtId="44" fontId="0" fillId="22" borderId="2" xfId="0" applyNumberFormat="1" applyFill="1" applyBorder="1" applyAlignment="1">
      <alignment horizontal="center"/>
    </xf>
    <xf numFmtId="44" fontId="0" fillId="22" borderId="2" xfId="0" applyNumberFormat="1" applyFill="1" applyBorder="1"/>
    <xf numFmtId="0" fontId="2" fillId="23" borderId="2" xfId="0" applyFont="1" applyFill="1" applyBorder="1" applyAlignment="1">
      <alignment horizontal="center"/>
    </xf>
    <xf numFmtId="44" fontId="0" fillId="23" borderId="2" xfId="1" applyFont="1" applyFill="1" applyBorder="1" applyAlignment="1">
      <alignment horizontal="center"/>
    </xf>
    <xf numFmtId="44" fontId="0" fillId="23" borderId="2" xfId="0" applyNumberFormat="1" applyFill="1" applyBorder="1" applyAlignment="1">
      <alignment horizontal="center"/>
    </xf>
    <xf numFmtId="44" fontId="0" fillId="23" borderId="2" xfId="0" applyNumberFormat="1" applyFill="1" applyBorder="1"/>
    <xf numFmtId="0" fontId="2" fillId="24" borderId="2" xfId="0" applyFont="1" applyFill="1" applyBorder="1" applyAlignment="1">
      <alignment horizontal="center"/>
    </xf>
    <xf numFmtId="44" fontId="0" fillId="24" borderId="2" xfId="1" applyFont="1" applyFill="1" applyBorder="1" applyAlignment="1">
      <alignment horizontal="center"/>
    </xf>
    <xf numFmtId="44" fontId="0" fillId="24" borderId="2" xfId="0" applyNumberFormat="1" applyFill="1" applyBorder="1" applyAlignment="1">
      <alignment horizontal="center"/>
    </xf>
    <xf numFmtId="44" fontId="0" fillId="24" borderId="2" xfId="0" applyNumberFormat="1" applyFill="1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ige\AppData\Local\Microsoft\Windows\INetCache\Content.Outlook\3N130ZSN\2021%20%20Salar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(No Increase)"/>
      <sheetName val="2018 Salaries Request"/>
      <sheetName val="2021 7% Increase all dept "/>
      <sheetName val="2021 (2% Increase) "/>
      <sheetName val="Health and Dental City Rates"/>
      <sheetName val="Retirement Rates"/>
      <sheetName val="65%"/>
      <sheetName val="70%"/>
      <sheetName val="75%"/>
      <sheetName val="80%"/>
      <sheetName val="Avg"/>
      <sheetName val="Year1 2020"/>
      <sheetName val="Year2 2021"/>
      <sheetName val="Year3 2022"/>
      <sheetName val="Year4 remiander 2023"/>
      <sheetName val="Year1 2020 with Raise"/>
      <sheetName val="Year1 2020 with Raise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topLeftCell="B1" zoomScaleNormal="100" workbookViewId="0">
      <selection sqref="A1:P1"/>
    </sheetView>
  </sheetViews>
  <sheetFormatPr defaultRowHeight="14.4" x14ac:dyDescent="0.3"/>
  <cols>
    <col min="1" max="1" width="21" hidden="1" customWidth="1"/>
    <col min="2" max="2" width="40.5546875" bestFit="1" customWidth="1"/>
    <col min="3" max="3" width="9.88671875" bestFit="1" customWidth="1"/>
    <col min="4" max="4" width="4.109375" customWidth="1"/>
    <col min="5" max="5" width="11.88671875" customWidth="1"/>
    <col min="6" max="6" width="4.5546875" customWidth="1"/>
    <col min="7" max="7" width="12.5546875" style="2" customWidth="1"/>
    <col min="8" max="8" width="9.33203125" customWidth="1"/>
    <col min="9" max="9" width="4.33203125" customWidth="1"/>
    <col min="10" max="10" width="5.5546875" bestFit="1" customWidth="1"/>
    <col min="11" max="11" width="10.33203125" customWidth="1"/>
    <col min="12" max="13" width="5.33203125" customWidth="1"/>
    <col min="14" max="14" width="10.33203125" customWidth="1"/>
    <col min="15" max="15" width="4.44140625" customWidth="1"/>
    <col min="16" max="16" width="2.88671875" customWidth="1"/>
  </cols>
  <sheetData>
    <row r="1" spans="1:16" x14ac:dyDescent="0.3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</row>
    <row r="2" spans="1:16" x14ac:dyDescent="0.3">
      <c r="A2" s="1" t="s">
        <v>1</v>
      </c>
      <c r="B2" s="1" t="s">
        <v>2</v>
      </c>
      <c r="C2" s="1" t="s">
        <v>131</v>
      </c>
      <c r="D2" s="1"/>
      <c r="E2" s="1" t="s">
        <v>3</v>
      </c>
      <c r="F2" s="1"/>
      <c r="G2" s="3">
        <v>1</v>
      </c>
      <c r="H2" s="1" t="s">
        <v>4</v>
      </c>
      <c r="I2" s="1"/>
      <c r="J2" s="1">
        <v>10</v>
      </c>
      <c r="K2" s="1" t="s">
        <v>5</v>
      </c>
      <c r="L2" s="1"/>
      <c r="M2" s="1">
        <v>20</v>
      </c>
      <c r="N2" s="1" t="s">
        <v>6</v>
      </c>
      <c r="O2" s="1"/>
      <c r="P2" s="1"/>
    </row>
    <row r="3" spans="1:16" x14ac:dyDescent="0.3">
      <c r="A3" t="s">
        <v>81</v>
      </c>
      <c r="B3" t="s">
        <v>82</v>
      </c>
      <c r="C3">
        <v>2</v>
      </c>
      <c r="E3" t="s">
        <v>76</v>
      </c>
      <c r="G3" s="2">
        <f t="shared" ref="G3:G34" si="0">(+H3/52)/40</f>
        <v>12.143269230769231</v>
      </c>
      <c r="H3" s="2">
        <v>25258</v>
      </c>
      <c r="I3" s="2"/>
      <c r="J3" s="2">
        <f t="shared" ref="J3:J34" si="1">(+K3/52)/40</f>
        <v>13.357211538461538</v>
      </c>
      <c r="K3" s="2">
        <v>27783</v>
      </c>
      <c r="L3" s="2"/>
      <c r="M3" s="2">
        <f t="shared" ref="M3:M34" si="2">(+N3/52)/40</f>
        <v>17.832211538461539</v>
      </c>
      <c r="N3" s="2">
        <v>37091</v>
      </c>
      <c r="O3" s="2"/>
    </row>
    <row r="4" spans="1:16" x14ac:dyDescent="0.3">
      <c r="A4" t="s">
        <v>83</v>
      </c>
      <c r="B4" t="s">
        <v>82</v>
      </c>
      <c r="C4">
        <v>2</v>
      </c>
      <c r="E4" t="s">
        <v>76</v>
      </c>
      <c r="G4" s="2">
        <f t="shared" si="0"/>
        <v>12.143269230769231</v>
      </c>
      <c r="H4" s="2">
        <v>25258</v>
      </c>
      <c r="I4" s="2"/>
      <c r="J4" s="2">
        <f t="shared" si="1"/>
        <v>13.357211538461538</v>
      </c>
      <c r="K4" s="2">
        <v>27783</v>
      </c>
      <c r="L4" s="2"/>
      <c r="M4" s="2">
        <f t="shared" si="2"/>
        <v>17.832211538461539</v>
      </c>
      <c r="N4" s="2">
        <v>37091</v>
      </c>
      <c r="O4" s="2"/>
    </row>
    <row r="5" spans="1:16" x14ac:dyDescent="0.3">
      <c r="A5" t="s">
        <v>71</v>
      </c>
      <c r="B5" t="s">
        <v>72</v>
      </c>
      <c r="C5">
        <v>4</v>
      </c>
      <c r="E5" t="s">
        <v>73</v>
      </c>
      <c r="G5" s="2">
        <f t="shared" si="0"/>
        <v>12.765865384615385</v>
      </c>
      <c r="H5" s="2">
        <v>26553</v>
      </c>
      <c r="I5" s="2"/>
      <c r="J5" s="2">
        <f t="shared" si="1"/>
        <v>14.431730769230768</v>
      </c>
      <c r="K5" s="2">
        <v>30018</v>
      </c>
      <c r="L5" s="2"/>
      <c r="M5" s="2">
        <f t="shared" si="2"/>
        <v>19.171153846153846</v>
      </c>
      <c r="N5" s="2">
        <v>39876</v>
      </c>
      <c r="O5" s="2"/>
    </row>
    <row r="6" spans="1:16" x14ac:dyDescent="0.3">
      <c r="A6" t="s">
        <v>107</v>
      </c>
      <c r="B6" t="s">
        <v>108</v>
      </c>
      <c r="C6">
        <v>5</v>
      </c>
      <c r="E6" t="s">
        <v>106</v>
      </c>
      <c r="G6" s="2">
        <f t="shared" si="0"/>
        <v>13.93125</v>
      </c>
      <c r="H6" s="2">
        <v>28977</v>
      </c>
      <c r="I6" s="2"/>
      <c r="J6" s="2">
        <f t="shared" si="1"/>
        <v>15.104807692307693</v>
      </c>
      <c r="K6" s="2">
        <v>31418</v>
      </c>
      <c r="L6" s="2"/>
      <c r="M6" s="2">
        <f t="shared" si="2"/>
        <v>21.075961538461538</v>
      </c>
      <c r="N6" s="2">
        <v>43838</v>
      </c>
      <c r="O6" s="2"/>
    </row>
    <row r="7" spans="1:16" x14ac:dyDescent="0.3">
      <c r="A7" t="s">
        <v>109</v>
      </c>
      <c r="B7" t="s">
        <v>108</v>
      </c>
      <c r="C7">
        <v>5</v>
      </c>
      <c r="E7" t="s">
        <v>106</v>
      </c>
      <c r="G7" s="2">
        <f t="shared" si="0"/>
        <v>13.93125</v>
      </c>
      <c r="H7" s="2">
        <v>28977</v>
      </c>
      <c r="I7" s="2"/>
      <c r="J7" s="2">
        <f t="shared" si="1"/>
        <v>15.104807692307693</v>
      </c>
      <c r="K7" s="2">
        <v>31418</v>
      </c>
      <c r="L7" s="2"/>
      <c r="M7" s="2">
        <f t="shared" si="2"/>
        <v>21.075961538461538</v>
      </c>
      <c r="N7" s="2">
        <v>43838</v>
      </c>
      <c r="O7" s="2"/>
    </row>
    <row r="8" spans="1:16" x14ac:dyDescent="0.3">
      <c r="A8" t="s">
        <v>118</v>
      </c>
      <c r="B8" t="s">
        <v>116</v>
      </c>
      <c r="C8">
        <v>5</v>
      </c>
      <c r="E8" t="s">
        <v>114</v>
      </c>
      <c r="G8" s="2">
        <f t="shared" si="0"/>
        <v>13.93125</v>
      </c>
      <c r="H8" s="2">
        <v>28977</v>
      </c>
      <c r="I8" s="2"/>
      <c r="J8" s="2">
        <f t="shared" si="1"/>
        <v>15.104807692307693</v>
      </c>
      <c r="K8" s="2">
        <v>31418</v>
      </c>
      <c r="L8" s="2"/>
      <c r="M8" s="2">
        <f t="shared" si="2"/>
        <v>21.075961538461538</v>
      </c>
      <c r="N8" s="2">
        <v>43838</v>
      </c>
      <c r="O8" s="2"/>
    </row>
    <row r="9" spans="1:16" x14ac:dyDescent="0.3">
      <c r="A9" t="s">
        <v>74</v>
      </c>
      <c r="B9" t="s">
        <v>75</v>
      </c>
      <c r="C9">
        <v>6</v>
      </c>
      <c r="E9" t="s">
        <v>76</v>
      </c>
      <c r="G9" s="2">
        <f t="shared" si="0"/>
        <v>13.234615384615385</v>
      </c>
      <c r="H9" s="2">
        <v>27528</v>
      </c>
      <c r="I9" s="2"/>
      <c r="J9" s="2">
        <f t="shared" si="1"/>
        <v>15.661057692307693</v>
      </c>
      <c r="K9" s="2">
        <v>32575</v>
      </c>
      <c r="L9" s="2"/>
      <c r="M9" s="2">
        <f t="shared" si="2"/>
        <v>20.121634615384615</v>
      </c>
      <c r="N9" s="2">
        <v>41853</v>
      </c>
      <c r="O9" s="2"/>
    </row>
    <row r="10" spans="1:16" x14ac:dyDescent="0.3">
      <c r="A10" t="s">
        <v>77</v>
      </c>
      <c r="B10" t="s">
        <v>75</v>
      </c>
      <c r="C10">
        <v>6</v>
      </c>
      <c r="E10" t="s">
        <v>76</v>
      </c>
      <c r="G10" s="2">
        <f t="shared" si="0"/>
        <v>13.234615384615385</v>
      </c>
      <c r="H10" s="2">
        <v>27528</v>
      </c>
      <c r="I10" s="2"/>
      <c r="J10" s="2">
        <f t="shared" si="1"/>
        <v>15.661057692307693</v>
      </c>
      <c r="K10" s="2">
        <v>32575</v>
      </c>
      <c r="L10" s="2"/>
      <c r="M10" s="2">
        <f t="shared" si="2"/>
        <v>20.121634615384615</v>
      </c>
      <c r="N10" s="2">
        <v>41853</v>
      </c>
      <c r="O10" s="2"/>
    </row>
    <row r="11" spans="1:16" x14ac:dyDescent="0.3">
      <c r="A11" t="s">
        <v>78</v>
      </c>
      <c r="B11" t="s">
        <v>75</v>
      </c>
      <c r="C11">
        <v>6</v>
      </c>
      <c r="E11" t="s">
        <v>76</v>
      </c>
      <c r="G11" s="2">
        <f t="shared" si="0"/>
        <v>13.234615384615385</v>
      </c>
      <c r="H11" s="2">
        <v>27528</v>
      </c>
      <c r="I11" s="2"/>
      <c r="J11" s="2">
        <f t="shared" si="1"/>
        <v>15.661057692307693</v>
      </c>
      <c r="K11" s="2">
        <v>32575</v>
      </c>
      <c r="L11" s="2"/>
      <c r="M11" s="2">
        <f t="shared" si="2"/>
        <v>20.121634615384615</v>
      </c>
      <c r="N11" s="2">
        <v>41853</v>
      </c>
      <c r="O11" s="2"/>
    </row>
    <row r="12" spans="1:16" x14ac:dyDescent="0.3">
      <c r="A12" t="s">
        <v>79</v>
      </c>
      <c r="B12" t="s">
        <v>75</v>
      </c>
      <c r="C12">
        <v>6</v>
      </c>
      <c r="E12" t="s">
        <v>76</v>
      </c>
      <c r="G12" s="2">
        <f t="shared" si="0"/>
        <v>13.234615384615385</v>
      </c>
      <c r="H12" s="2">
        <v>27528</v>
      </c>
      <c r="I12" s="2"/>
      <c r="J12" s="2">
        <f t="shared" si="1"/>
        <v>15.661057692307693</v>
      </c>
      <c r="K12" s="2">
        <v>32575</v>
      </c>
      <c r="L12" s="2"/>
      <c r="M12" s="2">
        <f t="shared" si="2"/>
        <v>20.121634615384615</v>
      </c>
      <c r="N12" s="2">
        <v>41853</v>
      </c>
      <c r="O12" s="2"/>
    </row>
    <row r="13" spans="1:16" x14ac:dyDescent="0.3">
      <c r="A13" t="s">
        <v>80</v>
      </c>
      <c r="B13" t="s">
        <v>75</v>
      </c>
      <c r="C13">
        <v>6</v>
      </c>
      <c r="E13" t="s">
        <v>76</v>
      </c>
      <c r="G13" s="2">
        <f t="shared" si="0"/>
        <v>13.234615384615385</v>
      </c>
      <c r="H13" s="2">
        <v>27528</v>
      </c>
      <c r="I13" s="2"/>
      <c r="J13" s="2">
        <f t="shared" si="1"/>
        <v>15.661057692307693</v>
      </c>
      <c r="K13" s="2">
        <v>32575</v>
      </c>
      <c r="L13" s="2"/>
      <c r="M13" s="2">
        <f t="shared" si="2"/>
        <v>20.121634615384615</v>
      </c>
      <c r="N13" s="2">
        <v>41853</v>
      </c>
      <c r="O13" s="2"/>
    </row>
    <row r="14" spans="1:16" x14ac:dyDescent="0.3">
      <c r="A14" t="s">
        <v>84</v>
      </c>
      <c r="B14" t="s">
        <v>75</v>
      </c>
      <c r="C14">
        <v>6</v>
      </c>
      <c r="E14" t="s">
        <v>76</v>
      </c>
      <c r="G14" s="2">
        <f t="shared" si="0"/>
        <v>13.234615384615385</v>
      </c>
      <c r="H14" s="2">
        <v>27528</v>
      </c>
      <c r="I14" s="2"/>
      <c r="J14" s="2">
        <f t="shared" si="1"/>
        <v>15.661057692307693</v>
      </c>
      <c r="K14" s="2">
        <v>32575</v>
      </c>
      <c r="L14" s="2"/>
      <c r="M14" s="2">
        <f t="shared" si="2"/>
        <v>20.121634615384615</v>
      </c>
      <c r="N14" s="2">
        <v>41853</v>
      </c>
      <c r="O14" s="2"/>
    </row>
    <row r="15" spans="1:16" x14ac:dyDescent="0.3">
      <c r="A15" t="s">
        <v>87</v>
      </c>
      <c r="B15" t="s">
        <v>88</v>
      </c>
      <c r="C15">
        <v>6</v>
      </c>
      <c r="E15" t="s">
        <v>89</v>
      </c>
      <c r="G15" s="2">
        <f t="shared" si="0"/>
        <v>13.234615384615385</v>
      </c>
      <c r="H15" s="2">
        <v>27528</v>
      </c>
      <c r="I15" s="2"/>
      <c r="J15" s="2">
        <f t="shared" si="1"/>
        <v>15.661057692307693</v>
      </c>
      <c r="K15" s="2">
        <v>32575</v>
      </c>
      <c r="L15" s="2"/>
      <c r="M15" s="2">
        <f t="shared" si="2"/>
        <v>20.121634615384615</v>
      </c>
      <c r="N15" s="2">
        <v>41853</v>
      </c>
      <c r="O15" s="2"/>
    </row>
    <row r="16" spans="1:16" x14ac:dyDescent="0.3">
      <c r="A16" t="s">
        <v>90</v>
      </c>
      <c r="B16" t="s">
        <v>88</v>
      </c>
      <c r="C16">
        <v>6</v>
      </c>
      <c r="E16" t="s">
        <v>89</v>
      </c>
      <c r="G16" s="2">
        <f t="shared" si="0"/>
        <v>13.234615384615385</v>
      </c>
      <c r="H16" s="2">
        <v>27528</v>
      </c>
      <c r="I16" s="2"/>
      <c r="J16" s="2">
        <f t="shared" si="1"/>
        <v>15.661057692307693</v>
      </c>
      <c r="K16" s="2">
        <v>32575</v>
      </c>
      <c r="L16" s="2"/>
      <c r="M16" s="2">
        <f t="shared" si="2"/>
        <v>20.121634615384615</v>
      </c>
      <c r="N16" s="2">
        <v>41853</v>
      </c>
      <c r="O16" s="2"/>
    </row>
    <row r="17" spans="1:15" x14ac:dyDescent="0.3">
      <c r="A17" t="s">
        <v>100</v>
      </c>
      <c r="B17" t="s">
        <v>101</v>
      </c>
      <c r="C17">
        <v>6</v>
      </c>
      <c r="E17" t="s">
        <v>95</v>
      </c>
      <c r="G17" s="2">
        <f t="shared" si="0"/>
        <v>13.755769230769232</v>
      </c>
      <c r="H17" s="2">
        <v>28612</v>
      </c>
      <c r="I17" s="2"/>
      <c r="J17" s="2">
        <f t="shared" si="1"/>
        <v>16.014423076923077</v>
      </c>
      <c r="K17" s="2">
        <v>33310</v>
      </c>
      <c r="L17" s="2"/>
      <c r="M17" s="2">
        <f t="shared" si="2"/>
        <v>20.639903846153846</v>
      </c>
      <c r="N17" s="2">
        <v>42931</v>
      </c>
      <c r="O17" s="2"/>
    </row>
    <row r="18" spans="1:15" x14ac:dyDescent="0.3">
      <c r="A18" t="s">
        <v>117</v>
      </c>
      <c r="B18" t="s">
        <v>116</v>
      </c>
      <c r="C18">
        <v>6</v>
      </c>
      <c r="E18" t="s">
        <v>114</v>
      </c>
      <c r="G18" s="2">
        <f t="shared" si="0"/>
        <v>13.475</v>
      </c>
      <c r="H18" s="2">
        <v>28028</v>
      </c>
      <c r="I18" s="2"/>
      <c r="J18" s="2">
        <f t="shared" si="1"/>
        <v>15.901442307692307</v>
      </c>
      <c r="K18" s="2">
        <v>33075</v>
      </c>
      <c r="L18" s="2"/>
      <c r="M18" s="2">
        <f t="shared" si="2"/>
        <v>20.842788461538461</v>
      </c>
      <c r="N18" s="2">
        <v>43353</v>
      </c>
      <c r="O18" s="2"/>
    </row>
    <row r="19" spans="1:15" x14ac:dyDescent="0.3">
      <c r="A19" t="s">
        <v>115</v>
      </c>
      <c r="B19" t="s">
        <v>116</v>
      </c>
      <c r="C19">
        <v>7</v>
      </c>
      <c r="E19" t="s">
        <v>114</v>
      </c>
      <c r="G19" s="2">
        <f t="shared" si="0"/>
        <v>14.196153846153845</v>
      </c>
      <c r="H19" s="2">
        <v>29528</v>
      </c>
      <c r="I19" s="2"/>
      <c r="J19" s="2">
        <f t="shared" si="1"/>
        <v>16.622596153846153</v>
      </c>
      <c r="K19" s="2">
        <v>34575</v>
      </c>
      <c r="L19" s="2"/>
      <c r="M19" s="2">
        <f t="shared" si="2"/>
        <v>21.083173076923078</v>
      </c>
      <c r="N19" s="2">
        <v>43853</v>
      </c>
      <c r="O19" s="2"/>
    </row>
    <row r="20" spans="1:15" x14ac:dyDescent="0.3">
      <c r="A20" t="s">
        <v>66</v>
      </c>
      <c r="B20" t="s">
        <v>67</v>
      </c>
      <c r="C20">
        <v>7</v>
      </c>
      <c r="E20" t="s">
        <v>44</v>
      </c>
      <c r="G20" s="2">
        <f t="shared" si="0"/>
        <v>15.003365384615384</v>
      </c>
      <c r="H20" s="2">
        <v>31207</v>
      </c>
      <c r="I20" s="2"/>
      <c r="J20" s="2">
        <f t="shared" si="1"/>
        <v>16.956250000000001</v>
      </c>
      <c r="K20" s="2">
        <v>35269</v>
      </c>
      <c r="L20" s="2"/>
      <c r="M20" s="2">
        <f t="shared" si="2"/>
        <v>22.678846153846155</v>
      </c>
      <c r="N20" s="2">
        <v>47172</v>
      </c>
      <c r="O20" s="2"/>
    </row>
    <row r="21" spans="1:15" x14ac:dyDescent="0.3">
      <c r="A21" t="s">
        <v>68</v>
      </c>
      <c r="B21" t="s">
        <v>67</v>
      </c>
      <c r="C21">
        <v>7</v>
      </c>
      <c r="E21" t="s">
        <v>44</v>
      </c>
      <c r="G21" s="2">
        <f t="shared" si="0"/>
        <v>15.003365384615384</v>
      </c>
      <c r="H21" s="2">
        <v>31207</v>
      </c>
      <c r="I21" s="2"/>
      <c r="J21" s="2">
        <f t="shared" si="1"/>
        <v>16.956250000000001</v>
      </c>
      <c r="K21" s="2">
        <v>35269</v>
      </c>
      <c r="L21" s="2"/>
      <c r="M21" s="2">
        <f t="shared" si="2"/>
        <v>22.678846153846155</v>
      </c>
      <c r="N21" s="2">
        <v>47172</v>
      </c>
      <c r="O21" s="2"/>
    </row>
    <row r="22" spans="1:15" x14ac:dyDescent="0.3">
      <c r="A22" t="s">
        <v>69</v>
      </c>
      <c r="B22" t="s">
        <v>67</v>
      </c>
      <c r="C22">
        <v>7</v>
      </c>
      <c r="E22" t="s">
        <v>44</v>
      </c>
      <c r="G22" s="2">
        <f t="shared" si="0"/>
        <v>15.003365384615384</v>
      </c>
      <c r="H22" s="2">
        <v>31207</v>
      </c>
      <c r="I22" s="2"/>
      <c r="J22" s="2">
        <f t="shared" si="1"/>
        <v>16.956250000000001</v>
      </c>
      <c r="K22" s="2">
        <v>35269</v>
      </c>
      <c r="L22" s="2"/>
      <c r="M22" s="2">
        <f t="shared" si="2"/>
        <v>22.678846153846155</v>
      </c>
      <c r="N22" s="2">
        <v>47172</v>
      </c>
      <c r="O22" s="2"/>
    </row>
    <row r="23" spans="1:15" x14ac:dyDescent="0.3">
      <c r="A23" t="s">
        <v>70</v>
      </c>
      <c r="B23" t="s">
        <v>67</v>
      </c>
      <c r="C23">
        <v>7</v>
      </c>
      <c r="E23" t="s">
        <v>44</v>
      </c>
      <c r="G23" s="2">
        <f t="shared" si="0"/>
        <v>15.003365384615384</v>
      </c>
      <c r="H23" s="2">
        <v>31207</v>
      </c>
      <c r="I23" s="2"/>
      <c r="J23" s="2">
        <f t="shared" si="1"/>
        <v>16.956250000000001</v>
      </c>
      <c r="K23" s="2">
        <v>35269</v>
      </c>
      <c r="L23" s="2"/>
      <c r="M23" s="2">
        <f t="shared" si="2"/>
        <v>22.678846153846155</v>
      </c>
      <c r="N23" s="2">
        <v>47172</v>
      </c>
      <c r="O23" s="2"/>
    </row>
    <row r="24" spans="1:15" x14ac:dyDescent="0.3">
      <c r="A24" t="s">
        <v>102</v>
      </c>
      <c r="B24" t="s">
        <v>103</v>
      </c>
      <c r="C24">
        <v>7</v>
      </c>
      <c r="E24" t="s">
        <v>95</v>
      </c>
      <c r="G24" s="2">
        <f t="shared" si="0"/>
        <v>15.622596153846155</v>
      </c>
      <c r="H24" s="2">
        <v>32495</v>
      </c>
      <c r="I24" s="2"/>
      <c r="J24" s="2">
        <f t="shared" si="1"/>
        <v>16.843269230769231</v>
      </c>
      <c r="K24" s="2">
        <v>35034</v>
      </c>
      <c r="L24" s="2"/>
      <c r="M24" s="2">
        <f t="shared" si="2"/>
        <v>23.432211538461537</v>
      </c>
      <c r="N24" s="2">
        <v>48739</v>
      </c>
      <c r="O24" s="2"/>
    </row>
    <row r="25" spans="1:15" x14ac:dyDescent="0.3">
      <c r="A25" t="s">
        <v>9</v>
      </c>
      <c r="B25" t="s">
        <v>10</v>
      </c>
      <c r="C25">
        <v>8</v>
      </c>
      <c r="E25" t="s">
        <v>11</v>
      </c>
      <c r="G25" s="2">
        <f t="shared" si="0"/>
        <v>14.536538461538461</v>
      </c>
      <c r="H25" s="2">
        <v>30236</v>
      </c>
      <c r="I25" s="2"/>
      <c r="J25" s="2">
        <f t="shared" si="1"/>
        <v>17.921153846153846</v>
      </c>
      <c r="K25" s="2">
        <v>37276</v>
      </c>
      <c r="L25" s="2"/>
      <c r="M25" s="2">
        <f t="shared" si="2"/>
        <v>21.917788461538461</v>
      </c>
      <c r="N25" s="2">
        <v>45589</v>
      </c>
      <c r="O25" s="2"/>
    </row>
    <row r="26" spans="1:15" x14ac:dyDescent="0.3">
      <c r="A26" t="s">
        <v>29</v>
      </c>
      <c r="B26" t="s">
        <v>30</v>
      </c>
      <c r="C26">
        <v>8</v>
      </c>
      <c r="E26" t="s">
        <v>31</v>
      </c>
      <c r="G26" s="2">
        <f t="shared" si="0"/>
        <v>14.536538461538461</v>
      </c>
      <c r="H26" s="2">
        <v>30236</v>
      </c>
      <c r="I26" s="2"/>
      <c r="J26" s="2">
        <f t="shared" si="1"/>
        <v>17.921153846153846</v>
      </c>
      <c r="K26" s="2">
        <v>37276</v>
      </c>
      <c r="L26" s="2"/>
      <c r="M26" s="2">
        <f t="shared" si="2"/>
        <v>21.917788461538461</v>
      </c>
      <c r="N26" s="2">
        <v>45589</v>
      </c>
      <c r="O26" s="2"/>
    </row>
    <row r="27" spans="1:15" x14ac:dyDescent="0.3">
      <c r="A27" t="s">
        <v>112</v>
      </c>
      <c r="B27" t="s">
        <v>113</v>
      </c>
      <c r="C27">
        <v>9</v>
      </c>
      <c r="E27" t="s">
        <v>114</v>
      </c>
      <c r="G27" s="2">
        <f t="shared" si="0"/>
        <v>15.337980769230768</v>
      </c>
      <c r="H27" s="2">
        <v>31903</v>
      </c>
      <c r="I27" s="2"/>
      <c r="J27" s="2">
        <f t="shared" si="1"/>
        <v>18.745673076923076</v>
      </c>
      <c r="K27" s="2">
        <v>38991</v>
      </c>
      <c r="L27" s="2"/>
      <c r="M27" s="2">
        <f t="shared" si="2"/>
        <v>23.117307692307694</v>
      </c>
      <c r="N27" s="2">
        <v>48084</v>
      </c>
      <c r="O27" s="2"/>
    </row>
    <row r="28" spans="1:15" x14ac:dyDescent="0.3">
      <c r="A28" t="s">
        <v>42</v>
      </c>
      <c r="B28" t="s">
        <v>43</v>
      </c>
      <c r="C28">
        <v>9</v>
      </c>
      <c r="E28" t="s">
        <v>44</v>
      </c>
      <c r="G28" s="2">
        <f t="shared" si="0"/>
        <v>15.621153846153845</v>
      </c>
      <c r="H28" s="2">
        <v>32492</v>
      </c>
      <c r="I28" s="2"/>
      <c r="J28" s="2">
        <f t="shared" si="1"/>
        <v>18.418749999999999</v>
      </c>
      <c r="K28" s="2">
        <v>38311</v>
      </c>
      <c r="L28" s="2"/>
      <c r="M28" s="2">
        <f t="shared" si="2"/>
        <v>23.457692307692305</v>
      </c>
      <c r="N28" s="2">
        <v>48792</v>
      </c>
      <c r="O28" s="2"/>
    </row>
    <row r="29" spans="1:15" x14ac:dyDescent="0.3">
      <c r="A29" t="s">
        <v>96</v>
      </c>
      <c r="B29" t="s">
        <v>97</v>
      </c>
      <c r="C29">
        <v>9</v>
      </c>
      <c r="E29" t="s">
        <v>95</v>
      </c>
      <c r="G29" s="2">
        <f t="shared" si="0"/>
        <v>15.622596153846155</v>
      </c>
      <c r="H29" s="2">
        <v>32495</v>
      </c>
      <c r="I29" s="2"/>
      <c r="J29" s="2">
        <f t="shared" si="1"/>
        <v>19.122596153846153</v>
      </c>
      <c r="K29" s="2">
        <v>39775</v>
      </c>
      <c r="L29" s="2"/>
      <c r="M29" s="2">
        <f t="shared" si="2"/>
        <v>23.644711538461539</v>
      </c>
      <c r="N29" s="2">
        <v>49181</v>
      </c>
      <c r="O29" s="2"/>
    </row>
    <row r="30" spans="1:15" x14ac:dyDescent="0.3">
      <c r="A30" t="s">
        <v>124</v>
      </c>
      <c r="B30" t="s">
        <v>125</v>
      </c>
      <c r="C30">
        <v>9</v>
      </c>
      <c r="E30" t="s">
        <v>123</v>
      </c>
      <c r="G30" s="2">
        <f t="shared" si="0"/>
        <v>15.715384615384616</v>
      </c>
      <c r="H30" s="2">
        <v>32688</v>
      </c>
      <c r="I30" s="2"/>
      <c r="J30" s="2">
        <f t="shared" si="1"/>
        <v>18.451442307692307</v>
      </c>
      <c r="K30" s="2">
        <v>38379</v>
      </c>
      <c r="L30" s="2"/>
      <c r="M30" s="2">
        <f t="shared" si="2"/>
        <v>24.662019230769232</v>
      </c>
      <c r="N30" s="2">
        <v>51297</v>
      </c>
      <c r="O30" s="2"/>
    </row>
    <row r="31" spans="1:15" x14ac:dyDescent="0.3">
      <c r="A31" t="s">
        <v>126</v>
      </c>
      <c r="B31" t="s">
        <v>125</v>
      </c>
      <c r="C31">
        <v>9</v>
      </c>
      <c r="E31" t="s">
        <v>123</v>
      </c>
      <c r="G31" s="2">
        <f t="shared" si="0"/>
        <v>15.715384615384616</v>
      </c>
      <c r="H31" s="2">
        <v>32688</v>
      </c>
      <c r="I31" s="2"/>
      <c r="J31" s="2">
        <f t="shared" si="1"/>
        <v>18.451442307692307</v>
      </c>
      <c r="K31" s="2">
        <v>38379</v>
      </c>
      <c r="L31" s="2"/>
      <c r="M31" s="2">
        <f t="shared" si="2"/>
        <v>24.662019230769232</v>
      </c>
      <c r="N31" s="2">
        <v>51297</v>
      </c>
      <c r="O31" s="2"/>
    </row>
    <row r="32" spans="1:15" x14ac:dyDescent="0.3">
      <c r="A32" t="s">
        <v>127</v>
      </c>
      <c r="B32" t="s">
        <v>125</v>
      </c>
      <c r="C32">
        <v>9</v>
      </c>
      <c r="E32" t="s">
        <v>123</v>
      </c>
      <c r="G32" s="2">
        <f t="shared" si="0"/>
        <v>15.715384615384616</v>
      </c>
      <c r="H32" s="2">
        <v>32688</v>
      </c>
      <c r="I32" s="2"/>
      <c r="J32" s="2">
        <f t="shared" si="1"/>
        <v>18.451442307692307</v>
      </c>
      <c r="K32" s="2">
        <v>38379</v>
      </c>
      <c r="L32" s="2"/>
      <c r="M32" s="2">
        <f t="shared" si="2"/>
        <v>24.662019230769232</v>
      </c>
      <c r="N32" s="2">
        <v>51297</v>
      </c>
      <c r="O32" s="2"/>
    </row>
    <row r="33" spans="1:15" x14ac:dyDescent="0.3">
      <c r="A33" t="s">
        <v>128</v>
      </c>
      <c r="B33" t="s">
        <v>125</v>
      </c>
      <c r="C33">
        <v>9</v>
      </c>
      <c r="E33" t="s">
        <v>123</v>
      </c>
      <c r="G33" s="2">
        <f t="shared" si="0"/>
        <v>15.715384615384616</v>
      </c>
      <c r="H33" s="2">
        <v>32688</v>
      </c>
      <c r="I33" s="2"/>
      <c r="J33" s="2">
        <f t="shared" si="1"/>
        <v>18.451442307692307</v>
      </c>
      <c r="K33" s="2">
        <v>38379</v>
      </c>
      <c r="L33" s="2"/>
      <c r="M33" s="2">
        <f t="shared" si="2"/>
        <v>24.662019230769232</v>
      </c>
      <c r="N33" s="2">
        <v>51297</v>
      </c>
      <c r="O33" s="2"/>
    </row>
    <row r="34" spans="1:15" x14ac:dyDescent="0.3">
      <c r="A34" t="s">
        <v>121</v>
      </c>
      <c r="B34" t="s">
        <v>122</v>
      </c>
      <c r="C34">
        <v>10</v>
      </c>
      <c r="E34" t="s">
        <v>123</v>
      </c>
      <c r="G34" s="2">
        <f t="shared" si="0"/>
        <v>16.349038461538463</v>
      </c>
      <c r="H34" s="2">
        <v>34006</v>
      </c>
      <c r="I34" s="2"/>
      <c r="J34" s="2">
        <f t="shared" si="1"/>
        <v>19.336057692307694</v>
      </c>
      <c r="K34" s="2">
        <v>40219</v>
      </c>
      <c r="L34" s="2"/>
      <c r="M34" s="2">
        <f t="shared" si="2"/>
        <v>24.537500000000001</v>
      </c>
      <c r="N34" s="2">
        <v>51038</v>
      </c>
      <c r="O34" s="2"/>
    </row>
    <row r="35" spans="1:15" x14ac:dyDescent="0.3">
      <c r="A35" t="s">
        <v>38</v>
      </c>
      <c r="B35" t="s">
        <v>39</v>
      </c>
      <c r="C35">
        <v>10</v>
      </c>
      <c r="E35" t="s">
        <v>31</v>
      </c>
      <c r="G35" s="2">
        <f t="shared" ref="G35:G66" si="3">(+H35/52)/40</f>
        <v>16.940384615384616</v>
      </c>
      <c r="H35" s="2">
        <v>35236</v>
      </c>
      <c r="I35" s="2"/>
      <c r="J35" s="2">
        <f t="shared" ref="J35:J66" si="4">(+K35/52)/40</f>
        <v>19.004807692307693</v>
      </c>
      <c r="K35" s="2">
        <v>39530</v>
      </c>
      <c r="L35" s="2"/>
      <c r="M35" s="2">
        <f t="shared" ref="M35:M66" si="5">(+N35/52)/40</f>
        <v>25.931730769230768</v>
      </c>
      <c r="N35" s="2">
        <v>53938</v>
      </c>
      <c r="O35" s="2"/>
    </row>
    <row r="36" spans="1:15" x14ac:dyDescent="0.3">
      <c r="A36" t="s">
        <v>40</v>
      </c>
      <c r="B36" t="s">
        <v>39</v>
      </c>
      <c r="C36">
        <v>10</v>
      </c>
      <c r="E36" t="s">
        <v>31</v>
      </c>
      <c r="G36" s="2">
        <f t="shared" si="3"/>
        <v>16.940384615384616</v>
      </c>
      <c r="H36" s="2">
        <v>35236</v>
      </c>
      <c r="I36" s="2"/>
      <c r="J36" s="2">
        <f t="shared" si="4"/>
        <v>19.004807692307693</v>
      </c>
      <c r="K36" s="2">
        <v>39530</v>
      </c>
      <c r="L36" s="2"/>
      <c r="M36" s="2">
        <f t="shared" si="5"/>
        <v>25.931730769230768</v>
      </c>
      <c r="N36" s="2">
        <v>53938</v>
      </c>
      <c r="O36" s="2"/>
    </row>
    <row r="37" spans="1:15" x14ac:dyDescent="0.3">
      <c r="A37" t="s">
        <v>41</v>
      </c>
      <c r="B37" t="s">
        <v>39</v>
      </c>
      <c r="C37">
        <v>10</v>
      </c>
      <c r="E37" t="s">
        <v>31</v>
      </c>
      <c r="G37" s="2">
        <f t="shared" si="3"/>
        <v>16.940384615384616</v>
      </c>
      <c r="H37" s="2">
        <v>35236</v>
      </c>
      <c r="I37" s="2"/>
      <c r="J37" s="2">
        <f t="shared" si="4"/>
        <v>19.004807692307693</v>
      </c>
      <c r="K37" s="2">
        <v>39530</v>
      </c>
      <c r="L37" s="2"/>
      <c r="M37" s="2">
        <f t="shared" si="5"/>
        <v>25.931730769230768</v>
      </c>
      <c r="N37" s="2">
        <v>53938</v>
      </c>
      <c r="O37" s="2"/>
    </row>
    <row r="38" spans="1:15" x14ac:dyDescent="0.3">
      <c r="A38" t="s">
        <v>17</v>
      </c>
      <c r="B38" t="s">
        <v>18</v>
      </c>
      <c r="C38">
        <v>11</v>
      </c>
      <c r="E38" t="s">
        <v>16</v>
      </c>
      <c r="G38" s="2">
        <f t="shared" si="3"/>
        <v>16.107211538461538</v>
      </c>
      <c r="H38" s="2">
        <v>33503</v>
      </c>
      <c r="I38" s="2"/>
      <c r="J38" s="2">
        <f t="shared" si="4"/>
        <v>20.809134615384615</v>
      </c>
      <c r="K38" s="2">
        <v>43283</v>
      </c>
      <c r="L38" s="2"/>
      <c r="M38" s="2">
        <f t="shared" si="5"/>
        <v>24.559134615384615</v>
      </c>
      <c r="N38" s="2">
        <v>51083</v>
      </c>
      <c r="O38" s="2"/>
    </row>
    <row r="39" spans="1:15" x14ac:dyDescent="0.3">
      <c r="A39" t="s">
        <v>19</v>
      </c>
      <c r="B39" t="s">
        <v>18</v>
      </c>
      <c r="C39">
        <v>11</v>
      </c>
      <c r="E39" t="s">
        <v>16</v>
      </c>
      <c r="G39" s="2">
        <f t="shared" si="3"/>
        <v>16.107211538461538</v>
      </c>
      <c r="H39" s="2">
        <v>33503</v>
      </c>
      <c r="I39" s="2"/>
      <c r="J39" s="2">
        <f t="shared" si="4"/>
        <v>20.809134615384615</v>
      </c>
      <c r="K39" s="2">
        <v>43283</v>
      </c>
      <c r="L39" s="2"/>
      <c r="M39" s="2">
        <f t="shared" si="5"/>
        <v>24.559134615384615</v>
      </c>
      <c r="N39" s="2">
        <v>51083</v>
      </c>
      <c r="O39" s="2"/>
    </row>
    <row r="40" spans="1:15" x14ac:dyDescent="0.3">
      <c r="A40" t="s">
        <v>91</v>
      </c>
      <c r="B40" t="s">
        <v>92</v>
      </c>
      <c r="C40">
        <v>11</v>
      </c>
      <c r="E40" t="s">
        <v>89</v>
      </c>
      <c r="G40" s="2">
        <f t="shared" si="3"/>
        <v>17.051442307692305</v>
      </c>
      <c r="H40" s="2">
        <v>35467</v>
      </c>
      <c r="I40" s="2"/>
      <c r="J40" s="2">
        <f t="shared" si="4"/>
        <v>19.790384615384617</v>
      </c>
      <c r="K40" s="2">
        <v>41164</v>
      </c>
      <c r="L40" s="2"/>
      <c r="M40" s="2">
        <f t="shared" si="5"/>
        <v>25.762980769230769</v>
      </c>
      <c r="N40" s="2">
        <v>53587</v>
      </c>
      <c r="O40" s="2"/>
    </row>
    <row r="41" spans="1:15" x14ac:dyDescent="0.3">
      <c r="A41" t="s">
        <v>45</v>
      </c>
      <c r="B41" t="s">
        <v>46</v>
      </c>
      <c r="C41">
        <v>11</v>
      </c>
      <c r="E41" t="s">
        <v>44</v>
      </c>
      <c r="G41" s="2">
        <f t="shared" si="3"/>
        <v>17.860576923076923</v>
      </c>
      <c r="H41" s="2">
        <v>37150</v>
      </c>
      <c r="I41" s="2"/>
      <c r="J41" s="2">
        <f t="shared" si="4"/>
        <v>19.951442307692307</v>
      </c>
      <c r="K41" s="2">
        <v>41499</v>
      </c>
      <c r="L41" s="2"/>
      <c r="M41" s="2">
        <f t="shared" si="5"/>
        <v>27.581250000000001</v>
      </c>
      <c r="N41" s="2">
        <v>57369</v>
      </c>
      <c r="O41" s="2"/>
    </row>
    <row r="42" spans="1:15" x14ac:dyDescent="0.3">
      <c r="A42" t="s">
        <v>47</v>
      </c>
      <c r="B42" t="s">
        <v>46</v>
      </c>
      <c r="C42">
        <v>11</v>
      </c>
      <c r="E42" t="s">
        <v>44</v>
      </c>
      <c r="G42" s="2">
        <f t="shared" si="3"/>
        <v>17.860576923076923</v>
      </c>
      <c r="H42" s="2">
        <v>37150</v>
      </c>
      <c r="I42" s="2"/>
      <c r="J42" s="2">
        <f t="shared" si="4"/>
        <v>19.951442307692307</v>
      </c>
      <c r="K42" s="2">
        <v>41499</v>
      </c>
      <c r="L42" s="2"/>
      <c r="M42" s="2">
        <f t="shared" si="5"/>
        <v>27.581250000000001</v>
      </c>
      <c r="N42" s="2">
        <v>57369</v>
      </c>
      <c r="O42" s="2"/>
    </row>
    <row r="43" spans="1:15" x14ac:dyDescent="0.3">
      <c r="A43" t="s">
        <v>48</v>
      </c>
      <c r="B43" t="s">
        <v>46</v>
      </c>
      <c r="C43">
        <v>11</v>
      </c>
      <c r="E43" t="s">
        <v>44</v>
      </c>
      <c r="G43" s="2">
        <f t="shared" si="3"/>
        <v>17.860576923076923</v>
      </c>
      <c r="H43" s="2">
        <v>37150</v>
      </c>
      <c r="I43" s="2"/>
      <c r="J43" s="2">
        <f t="shared" si="4"/>
        <v>19.951442307692307</v>
      </c>
      <c r="K43" s="2">
        <v>41499</v>
      </c>
      <c r="L43" s="2"/>
      <c r="M43" s="2">
        <f t="shared" si="5"/>
        <v>27.581250000000001</v>
      </c>
      <c r="N43" s="2">
        <v>57369</v>
      </c>
      <c r="O43" s="2"/>
    </row>
    <row r="44" spans="1:15" x14ac:dyDescent="0.3">
      <c r="A44" t="s">
        <v>56</v>
      </c>
      <c r="B44" t="s">
        <v>57</v>
      </c>
      <c r="C44">
        <v>11</v>
      </c>
      <c r="E44" t="s">
        <v>44</v>
      </c>
      <c r="G44" s="2">
        <f t="shared" si="3"/>
        <v>17.860576923076923</v>
      </c>
      <c r="H44" s="2">
        <v>37150</v>
      </c>
      <c r="I44" s="2"/>
      <c r="J44" s="2">
        <f t="shared" si="4"/>
        <v>19.951442307692307</v>
      </c>
      <c r="K44" s="2">
        <v>41499</v>
      </c>
      <c r="L44" s="2"/>
      <c r="M44" s="2">
        <f t="shared" si="5"/>
        <v>27.581250000000001</v>
      </c>
      <c r="N44" s="2">
        <v>57369</v>
      </c>
      <c r="O44" s="2"/>
    </row>
    <row r="45" spans="1:15" x14ac:dyDescent="0.3">
      <c r="A45" t="s">
        <v>58</v>
      </c>
      <c r="B45" t="s">
        <v>57</v>
      </c>
      <c r="C45">
        <v>11</v>
      </c>
      <c r="E45" t="s">
        <v>44</v>
      </c>
      <c r="G45" s="2">
        <f t="shared" si="3"/>
        <v>17.860576923076923</v>
      </c>
      <c r="H45" s="2">
        <v>37150</v>
      </c>
      <c r="I45" s="2"/>
      <c r="J45" s="2">
        <f t="shared" si="4"/>
        <v>19.951442307692307</v>
      </c>
      <c r="K45" s="2">
        <v>41499</v>
      </c>
      <c r="L45" s="2"/>
      <c r="M45" s="2">
        <f t="shared" si="5"/>
        <v>27.581250000000001</v>
      </c>
      <c r="N45" s="2">
        <v>57369</v>
      </c>
      <c r="O45" s="2"/>
    </row>
    <row r="46" spans="1:15" x14ac:dyDescent="0.3">
      <c r="A46" t="s">
        <v>59</v>
      </c>
      <c r="B46" t="s">
        <v>57</v>
      </c>
      <c r="C46">
        <v>11</v>
      </c>
      <c r="E46" t="s">
        <v>44</v>
      </c>
      <c r="G46" s="2">
        <f t="shared" si="3"/>
        <v>17.860576923076923</v>
      </c>
      <c r="H46" s="2">
        <v>37150</v>
      </c>
      <c r="I46" s="2"/>
      <c r="J46" s="2">
        <f t="shared" si="4"/>
        <v>19.951442307692307</v>
      </c>
      <c r="K46" s="2">
        <v>41499</v>
      </c>
      <c r="L46" s="2"/>
      <c r="M46" s="2">
        <f t="shared" si="5"/>
        <v>27.581250000000001</v>
      </c>
      <c r="N46" s="2">
        <v>57369</v>
      </c>
      <c r="O46" s="2"/>
    </row>
    <row r="47" spans="1:15" x14ac:dyDescent="0.3">
      <c r="A47" t="s">
        <v>60</v>
      </c>
      <c r="B47" t="s">
        <v>57</v>
      </c>
      <c r="C47">
        <v>11</v>
      </c>
      <c r="E47" t="s">
        <v>44</v>
      </c>
      <c r="G47" s="2">
        <f t="shared" si="3"/>
        <v>17.860576923076923</v>
      </c>
      <c r="H47" s="2">
        <v>37150</v>
      </c>
      <c r="I47" s="2"/>
      <c r="J47" s="2">
        <f t="shared" si="4"/>
        <v>19.951442307692307</v>
      </c>
      <c r="K47" s="2">
        <v>41499</v>
      </c>
      <c r="L47" s="2"/>
      <c r="M47" s="2">
        <f t="shared" si="5"/>
        <v>27.581250000000001</v>
      </c>
      <c r="N47" s="2">
        <v>57369</v>
      </c>
      <c r="O47" s="2"/>
    </row>
    <row r="48" spans="1:15" x14ac:dyDescent="0.3">
      <c r="A48" t="s">
        <v>61</v>
      </c>
      <c r="B48" t="s">
        <v>57</v>
      </c>
      <c r="C48">
        <v>11</v>
      </c>
      <c r="E48" t="s">
        <v>44</v>
      </c>
      <c r="G48" s="2">
        <f t="shared" si="3"/>
        <v>17.860576923076923</v>
      </c>
      <c r="H48" s="2">
        <v>37150</v>
      </c>
      <c r="I48" s="2"/>
      <c r="J48" s="2">
        <f t="shared" si="4"/>
        <v>19.951442307692307</v>
      </c>
      <c r="K48" s="2">
        <v>41499</v>
      </c>
      <c r="L48" s="2"/>
      <c r="M48" s="2">
        <f t="shared" si="5"/>
        <v>27.581250000000001</v>
      </c>
      <c r="N48" s="2">
        <v>57369</v>
      </c>
      <c r="O48" s="2"/>
    </row>
    <row r="49" spans="1:15" x14ac:dyDescent="0.3">
      <c r="A49" t="s">
        <v>98</v>
      </c>
      <c r="B49" t="s">
        <v>99</v>
      </c>
      <c r="C49">
        <v>11</v>
      </c>
      <c r="E49" t="s">
        <v>95</v>
      </c>
      <c r="G49" s="2">
        <f t="shared" si="3"/>
        <v>17.997596153846153</v>
      </c>
      <c r="H49" s="2">
        <v>37435</v>
      </c>
      <c r="I49" s="2"/>
      <c r="J49" s="2">
        <f t="shared" si="4"/>
        <v>20.845673076923077</v>
      </c>
      <c r="K49" s="2">
        <v>43359</v>
      </c>
      <c r="L49" s="2"/>
      <c r="M49" s="2">
        <f t="shared" si="5"/>
        <v>26.861057692307689</v>
      </c>
      <c r="N49" s="2">
        <v>55871</v>
      </c>
      <c r="O49" s="2"/>
    </row>
    <row r="50" spans="1:15" x14ac:dyDescent="0.3">
      <c r="A50" t="s">
        <v>85</v>
      </c>
      <c r="B50" t="s">
        <v>86</v>
      </c>
      <c r="C50">
        <v>12</v>
      </c>
      <c r="E50" t="s">
        <v>76</v>
      </c>
      <c r="G50" s="2">
        <f t="shared" si="3"/>
        <v>17.792307692307695</v>
      </c>
      <c r="H50" s="2">
        <v>37008</v>
      </c>
      <c r="I50" s="2"/>
      <c r="J50" s="2">
        <f t="shared" si="4"/>
        <v>21.972115384615385</v>
      </c>
      <c r="K50" s="2">
        <v>45702</v>
      </c>
      <c r="L50" s="2"/>
      <c r="M50" s="2">
        <f t="shared" si="5"/>
        <v>26.449519230769234</v>
      </c>
      <c r="N50" s="2">
        <v>55015</v>
      </c>
      <c r="O50" s="2"/>
    </row>
    <row r="51" spans="1:15" x14ac:dyDescent="0.3">
      <c r="A51" t="s">
        <v>24</v>
      </c>
      <c r="B51" t="s">
        <v>25</v>
      </c>
      <c r="C51">
        <v>12</v>
      </c>
      <c r="E51" t="s">
        <v>26</v>
      </c>
      <c r="G51" s="2">
        <f t="shared" si="3"/>
        <v>18.114903846153844</v>
      </c>
      <c r="H51" s="2">
        <v>37679</v>
      </c>
      <c r="I51" s="2"/>
      <c r="J51" s="2">
        <f t="shared" si="4"/>
        <v>21.607692307692307</v>
      </c>
      <c r="K51" s="2">
        <v>44944</v>
      </c>
      <c r="L51" s="2"/>
      <c r="M51" s="2">
        <f t="shared" si="5"/>
        <v>27.172596153846154</v>
      </c>
      <c r="N51" s="2">
        <v>56519</v>
      </c>
      <c r="O51" s="2"/>
    </row>
    <row r="52" spans="1:15" x14ac:dyDescent="0.3">
      <c r="A52" t="s">
        <v>104</v>
      </c>
      <c r="B52" t="s">
        <v>105</v>
      </c>
      <c r="C52">
        <v>14</v>
      </c>
      <c r="E52" t="s">
        <v>106</v>
      </c>
      <c r="G52" s="2">
        <f t="shared" si="3"/>
        <v>19.296634615384615</v>
      </c>
      <c r="H52" s="2">
        <v>40137</v>
      </c>
      <c r="I52" s="2"/>
      <c r="J52" s="2">
        <f t="shared" si="4"/>
        <v>23.746634615384615</v>
      </c>
      <c r="K52" s="2">
        <v>49393</v>
      </c>
      <c r="L52" s="2"/>
      <c r="M52" s="2">
        <f t="shared" si="5"/>
        <v>28.896153846153844</v>
      </c>
      <c r="N52" s="2">
        <v>60104</v>
      </c>
      <c r="O52" s="2"/>
    </row>
    <row r="53" spans="1:15" x14ac:dyDescent="0.3">
      <c r="A53" t="s">
        <v>34</v>
      </c>
      <c r="B53" t="s">
        <v>35</v>
      </c>
      <c r="C53">
        <v>14</v>
      </c>
      <c r="E53" t="s">
        <v>31</v>
      </c>
      <c r="G53" s="2">
        <f t="shared" si="3"/>
        <v>20.405769230769231</v>
      </c>
      <c r="H53" s="2">
        <v>42444</v>
      </c>
      <c r="I53" s="2"/>
      <c r="J53" s="2">
        <f t="shared" si="4"/>
        <v>23.335096153846155</v>
      </c>
      <c r="K53" s="2">
        <v>48537</v>
      </c>
      <c r="L53" s="2"/>
      <c r="M53" s="2">
        <f t="shared" si="5"/>
        <v>30.416346153846156</v>
      </c>
      <c r="N53" s="2">
        <v>63266</v>
      </c>
      <c r="O53" s="2"/>
    </row>
    <row r="54" spans="1:15" x14ac:dyDescent="0.3">
      <c r="A54" t="s">
        <v>36</v>
      </c>
      <c r="B54" t="s">
        <v>35</v>
      </c>
      <c r="C54">
        <v>14</v>
      </c>
      <c r="E54" t="s">
        <v>31</v>
      </c>
      <c r="G54" s="2">
        <f t="shared" si="3"/>
        <v>20.405769230769231</v>
      </c>
      <c r="H54" s="2">
        <v>42444</v>
      </c>
      <c r="I54" s="2"/>
      <c r="J54" s="2">
        <f t="shared" si="4"/>
        <v>23.335096153846155</v>
      </c>
      <c r="K54" s="2">
        <v>48537</v>
      </c>
      <c r="L54" s="2"/>
      <c r="M54" s="2">
        <f t="shared" si="5"/>
        <v>30.416346153846156</v>
      </c>
      <c r="N54" s="2">
        <v>63266</v>
      </c>
      <c r="O54" s="2"/>
    </row>
    <row r="55" spans="1:15" x14ac:dyDescent="0.3">
      <c r="A55" t="s">
        <v>37</v>
      </c>
      <c r="B55" t="s">
        <v>35</v>
      </c>
      <c r="C55">
        <v>14</v>
      </c>
      <c r="E55" t="s">
        <v>31</v>
      </c>
      <c r="G55" s="2">
        <f t="shared" si="3"/>
        <v>20.405769230769231</v>
      </c>
      <c r="H55" s="2">
        <v>42444</v>
      </c>
      <c r="I55" s="2"/>
      <c r="J55" s="2">
        <f t="shared" si="4"/>
        <v>23.335096153846155</v>
      </c>
      <c r="K55" s="2">
        <v>48537</v>
      </c>
      <c r="L55" s="2"/>
      <c r="M55" s="2">
        <f t="shared" si="5"/>
        <v>30.416346153846156</v>
      </c>
      <c r="N55" s="2">
        <v>63266</v>
      </c>
      <c r="O55" s="2"/>
    </row>
    <row r="56" spans="1:15" x14ac:dyDescent="0.3">
      <c r="A56" t="s">
        <v>20</v>
      </c>
      <c r="B56" t="s">
        <v>21</v>
      </c>
      <c r="C56">
        <v>15</v>
      </c>
      <c r="E56" t="s">
        <v>16</v>
      </c>
      <c r="G56" s="2">
        <f t="shared" si="3"/>
        <v>20.064423076923077</v>
      </c>
      <c r="H56" s="2">
        <v>41734</v>
      </c>
      <c r="I56" s="2"/>
      <c r="J56" s="2">
        <f t="shared" si="4"/>
        <v>24.514903846153846</v>
      </c>
      <c r="K56" s="2">
        <v>50991</v>
      </c>
      <c r="L56" s="2"/>
      <c r="M56" s="2">
        <f t="shared" si="5"/>
        <v>30.580288461538466</v>
      </c>
      <c r="N56" s="2">
        <v>63607</v>
      </c>
      <c r="O56" s="2"/>
    </row>
    <row r="57" spans="1:15" x14ac:dyDescent="0.3">
      <c r="A57" t="s">
        <v>62</v>
      </c>
      <c r="B57" t="s">
        <v>63</v>
      </c>
      <c r="C57">
        <v>15</v>
      </c>
      <c r="E57" t="s">
        <v>44</v>
      </c>
      <c r="G57" s="2">
        <f t="shared" si="3"/>
        <v>21.044711538461538</v>
      </c>
      <c r="H57" s="2">
        <v>43773</v>
      </c>
      <c r="I57" s="2"/>
      <c r="J57" s="2">
        <f t="shared" si="4"/>
        <v>25.313942307692308</v>
      </c>
      <c r="K57" s="2">
        <v>52653</v>
      </c>
      <c r="L57" s="2"/>
      <c r="M57" s="2">
        <f t="shared" si="5"/>
        <v>31.922115384615388</v>
      </c>
      <c r="N57" s="2">
        <v>66398</v>
      </c>
      <c r="O57" s="2"/>
    </row>
    <row r="58" spans="1:15" x14ac:dyDescent="0.3">
      <c r="A58" t="s">
        <v>64</v>
      </c>
      <c r="B58" t="s">
        <v>65</v>
      </c>
      <c r="C58">
        <v>15</v>
      </c>
      <c r="E58" t="s">
        <v>44</v>
      </c>
      <c r="G58" s="2">
        <f t="shared" si="3"/>
        <v>21.044711538461538</v>
      </c>
      <c r="H58" s="2">
        <v>43773</v>
      </c>
      <c r="I58" s="2"/>
      <c r="J58" s="2">
        <f t="shared" si="4"/>
        <v>25.313942307692308</v>
      </c>
      <c r="K58" s="2">
        <v>52653</v>
      </c>
      <c r="L58" s="2"/>
      <c r="M58" s="2">
        <f t="shared" si="5"/>
        <v>31.922115384615388</v>
      </c>
      <c r="N58" s="2">
        <v>66398</v>
      </c>
      <c r="O58" s="2"/>
    </row>
    <row r="59" spans="1:15" x14ac:dyDescent="0.3">
      <c r="A59" t="s">
        <v>119</v>
      </c>
      <c r="B59" t="s">
        <v>120</v>
      </c>
      <c r="C59">
        <v>16</v>
      </c>
      <c r="E59" t="s">
        <v>114</v>
      </c>
      <c r="G59" s="2">
        <f t="shared" si="3"/>
        <v>20.811057692307692</v>
      </c>
      <c r="H59" s="2">
        <v>43287</v>
      </c>
      <c r="I59" s="2"/>
      <c r="J59" s="2">
        <f t="shared" si="4"/>
        <v>26.440384615384612</v>
      </c>
      <c r="K59" s="2">
        <v>54996</v>
      </c>
      <c r="L59" s="2"/>
      <c r="M59" s="2">
        <f t="shared" si="5"/>
        <v>31.162500000000001</v>
      </c>
      <c r="N59" s="2">
        <v>64818</v>
      </c>
      <c r="O59" s="2"/>
    </row>
    <row r="60" spans="1:15" x14ac:dyDescent="0.3">
      <c r="A60" t="s">
        <v>12</v>
      </c>
      <c r="B60" t="s">
        <v>13</v>
      </c>
      <c r="C60">
        <v>16</v>
      </c>
      <c r="E60" t="s">
        <v>11</v>
      </c>
      <c r="G60" s="2">
        <f t="shared" si="3"/>
        <v>23.530769230769231</v>
      </c>
      <c r="H60" s="2">
        <v>48944</v>
      </c>
      <c r="I60" s="2"/>
      <c r="J60" s="2">
        <f t="shared" si="4"/>
        <v>26.709615384615386</v>
      </c>
      <c r="K60" s="2">
        <v>55556</v>
      </c>
      <c r="L60" s="2"/>
      <c r="M60" s="2">
        <f t="shared" si="5"/>
        <v>34.666346153846156</v>
      </c>
      <c r="N60" s="2">
        <v>72106</v>
      </c>
      <c r="O60" s="2"/>
    </row>
    <row r="61" spans="1:15" x14ac:dyDescent="0.3">
      <c r="A61" t="s">
        <v>32</v>
      </c>
      <c r="B61" t="s">
        <v>33</v>
      </c>
      <c r="C61">
        <v>18</v>
      </c>
      <c r="E61" t="s">
        <v>31</v>
      </c>
      <c r="G61" s="2">
        <f t="shared" si="3"/>
        <v>25.480403846153845</v>
      </c>
      <c r="H61" s="2">
        <v>52999.24</v>
      </c>
      <c r="I61" s="2"/>
      <c r="J61" s="2">
        <f t="shared" si="4"/>
        <v>29.098341346153848</v>
      </c>
      <c r="K61" s="2">
        <v>60524.55</v>
      </c>
      <c r="L61" s="2"/>
      <c r="M61" s="2">
        <f t="shared" si="5"/>
        <v>38.013807692307694</v>
      </c>
      <c r="N61" s="2">
        <v>79068.72</v>
      </c>
      <c r="O61" s="2"/>
    </row>
    <row r="62" spans="1:15" x14ac:dyDescent="0.3">
      <c r="A62" t="s">
        <v>14</v>
      </c>
      <c r="B62" t="s">
        <v>15</v>
      </c>
      <c r="C62">
        <v>19</v>
      </c>
      <c r="E62" t="s">
        <v>16</v>
      </c>
      <c r="G62" s="2">
        <f t="shared" si="3"/>
        <v>23.624038461538461</v>
      </c>
      <c r="H62" s="2">
        <v>49138</v>
      </c>
      <c r="I62" s="2"/>
      <c r="J62" s="2">
        <f t="shared" si="4"/>
        <v>29.565865384615385</v>
      </c>
      <c r="K62" s="2">
        <v>61497</v>
      </c>
      <c r="L62" s="2"/>
      <c r="M62" s="2">
        <f t="shared" si="5"/>
        <v>35.435576923076923</v>
      </c>
      <c r="N62" s="2">
        <v>73706</v>
      </c>
      <c r="O62" s="2"/>
    </row>
    <row r="63" spans="1:15" x14ac:dyDescent="0.3">
      <c r="A63" t="s">
        <v>53</v>
      </c>
      <c r="B63" t="s">
        <v>54</v>
      </c>
      <c r="C63">
        <v>19</v>
      </c>
      <c r="E63" t="s">
        <v>44</v>
      </c>
      <c r="G63" s="2">
        <f t="shared" si="3"/>
        <v>23.603846153846156</v>
      </c>
      <c r="H63" s="2">
        <v>49096</v>
      </c>
      <c r="I63" s="2"/>
      <c r="J63" s="2">
        <f t="shared" si="4"/>
        <v>29.241826923076921</v>
      </c>
      <c r="K63" s="2">
        <v>60823</v>
      </c>
      <c r="L63" s="2"/>
      <c r="M63" s="2">
        <f t="shared" si="5"/>
        <v>35.491346153846152</v>
      </c>
      <c r="N63" s="2">
        <v>73822</v>
      </c>
      <c r="O63" s="2"/>
    </row>
    <row r="64" spans="1:15" x14ac:dyDescent="0.3">
      <c r="A64" t="s">
        <v>55</v>
      </c>
      <c r="B64" t="s">
        <v>54</v>
      </c>
      <c r="C64">
        <v>19</v>
      </c>
      <c r="E64" t="s">
        <v>44</v>
      </c>
      <c r="G64" s="2">
        <f t="shared" si="3"/>
        <v>23.603846153846156</v>
      </c>
      <c r="H64" s="2">
        <v>49096</v>
      </c>
      <c r="I64" s="2"/>
      <c r="J64" s="2">
        <f t="shared" si="4"/>
        <v>29.241826923076921</v>
      </c>
      <c r="K64" s="2">
        <v>60823</v>
      </c>
      <c r="L64" s="2"/>
      <c r="M64" s="2">
        <f t="shared" si="5"/>
        <v>35.491346153846152</v>
      </c>
      <c r="N64" s="2">
        <v>73822</v>
      </c>
      <c r="O64" s="2"/>
    </row>
    <row r="65" spans="1:15" x14ac:dyDescent="0.3">
      <c r="A65" t="s">
        <v>7</v>
      </c>
      <c r="B65" t="s">
        <v>132</v>
      </c>
      <c r="C65">
        <v>19</v>
      </c>
      <c r="E65" t="s">
        <v>8</v>
      </c>
      <c r="G65" s="2">
        <f t="shared" si="3"/>
        <v>25.495192307692307</v>
      </c>
      <c r="H65" s="2">
        <v>53030</v>
      </c>
      <c r="I65" s="2"/>
      <c r="J65" s="2">
        <f t="shared" si="4"/>
        <v>30.242788461538463</v>
      </c>
      <c r="K65" s="2">
        <v>62905</v>
      </c>
      <c r="L65" s="2"/>
      <c r="M65" s="2">
        <f t="shared" si="5"/>
        <v>38.521634615384613</v>
      </c>
      <c r="N65" s="2">
        <v>80125</v>
      </c>
      <c r="O65" s="2"/>
    </row>
    <row r="66" spans="1:15" x14ac:dyDescent="0.3">
      <c r="A66" t="s">
        <v>49</v>
      </c>
      <c r="B66" t="s">
        <v>50</v>
      </c>
      <c r="C66">
        <v>20</v>
      </c>
      <c r="E66" t="s">
        <v>44</v>
      </c>
      <c r="G66" s="2">
        <f t="shared" si="3"/>
        <v>25.726442307692309</v>
      </c>
      <c r="H66" s="2">
        <v>53511</v>
      </c>
      <c r="I66" s="2"/>
      <c r="J66" s="2">
        <f t="shared" si="4"/>
        <v>31.878365384615385</v>
      </c>
      <c r="K66" s="2">
        <v>66307</v>
      </c>
      <c r="L66" s="2"/>
      <c r="M66" s="2">
        <f t="shared" si="5"/>
        <v>38.354807692307688</v>
      </c>
      <c r="N66" s="2">
        <v>79778</v>
      </c>
      <c r="O66" s="2"/>
    </row>
    <row r="67" spans="1:15" x14ac:dyDescent="0.3">
      <c r="A67" t="s">
        <v>110</v>
      </c>
      <c r="B67" t="s">
        <v>111</v>
      </c>
      <c r="C67">
        <v>20</v>
      </c>
      <c r="E67" t="s">
        <v>106</v>
      </c>
      <c r="G67" s="2">
        <f t="shared" ref="G67:G72" si="6">(+H67/52)/40</f>
        <v>25.415865384615383</v>
      </c>
      <c r="H67" s="2">
        <v>52865</v>
      </c>
      <c r="I67" s="2"/>
      <c r="J67" s="2">
        <f t="shared" ref="J67:J72" si="7">(+K67/52)/40</f>
        <v>32.315865384615385</v>
      </c>
      <c r="K67" s="2">
        <v>67217</v>
      </c>
      <c r="L67" s="2"/>
      <c r="M67" s="2">
        <f t="shared" ref="M67:M72" si="8">(+N67/52)/40</f>
        <v>37.757692307692309</v>
      </c>
      <c r="N67" s="2">
        <v>78536</v>
      </c>
      <c r="O67" s="2"/>
    </row>
    <row r="68" spans="1:15" x14ac:dyDescent="0.3">
      <c r="A68" t="s">
        <v>129</v>
      </c>
      <c r="B68" t="s">
        <v>130</v>
      </c>
      <c r="C68">
        <v>20</v>
      </c>
      <c r="E68" t="s">
        <v>123</v>
      </c>
      <c r="G68" s="2">
        <f t="shared" si="6"/>
        <v>25.718269230769231</v>
      </c>
      <c r="H68" s="2">
        <v>53494</v>
      </c>
      <c r="I68" s="2"/>
      <c r="J68" s="2">
        <f t="shared" si="7"/>
        <v>31.263942307692311</v>
      </c>
      <c r="K68" s="2">
        <v>65029</v>
      </c>
      <c r="L68" s="2"/>
      <c r="M68" s="2">
        <f t="shared" si="8"/>
        <v>38.637019230769234</v>
      </c>
      <c r="N68" s="2">
        <v>80365</v>
      </c>
      <c r="O68" s="2"/>
    </row>
    <row r="69" spans="1:15" x14ac:dyDescent="0.3">
      <c r="A69" t="s">
        <v>22</v>
      </c>
      <c r="B69" t="s">
        <v>23</v>
      </c>
      <c r="C69">
        <v>20</v>
      </c>
      <c r="E69" t="s">
        <v>16</v>
      </c>
      <c r="G69" s="2">
        <f t="shared" si="6"/>
        <v>27.347596153846155</v>
      </c>
      <c r="H69" s="2">
        <v>56883</v>
      </c>
      <c r="I69" s="2"/>
      <c r="J69" s="2">
        <f t="shared" si="7"/>
        <v>31.926923076923078</v>
      </c>
      <c r="K69" s="2">
        <v>66408</v>
      </c>
      <c r="L69" s="2"/>
      <c r="M69" s="2">
        <f t="shared" si="8"/>
        <v>41.021153846153844</v>
      </c>
      <c r="N69" s="2">
        <v>85324</v>
      </c>
      <c r="O69" s="2"/>
    </row>
    <row r="70" spans="1:15" x14ac:dyDescent="0.3">
      <c r="A70" t="s">
        <v>27</v>
      </c>
      <c r="B70" t="s">
        <v>28</v>
      </c>
      <c r="C70">
        <v>25</v>
      </c>
      <c r="E70" t="s">
        <v>26</v>
      </c>
      <c r="G70" s="2">
        <f t="shared" si="6"/>
        <v>31.488461538461536</v>
      </c>
      <c r="H70" s="2">
        <v>65496</v>
      </c>
      <c r="I70" s="2"/>
      <c r="J70" s="2">
        <f t="shared" si="7"/>
        <v>41.339903846153845</v>
      </c>
      <c r="K70" s="2">
        <v>85987</v>
      </c>
      <c r="L70" s="2"/>
      <c r="M70" s="2">
        <f t="shared" si="8"/>
        <v>47.455288461538466</v>
      </c>
      <c r="N70" s="2">
        <v>98707</v>
      </c>
      <c r="O70" s="2"/>
    </row>
    <row r="71" spans="1:15" x14ac:dyDescent="0.3">
      <c r="A71" t="s">
        <v>51</v>
      </c>
      <c r="B71" t="s">
        <v>52</v>
      </c>
      <c r="C71">
        <v>25</v>
      </c>
      <c r="E71" t="s">
        <v>44</v>
      </c>
      <c r="G71" s="2">
        <f t="shared" si="6"/>
        <v>31.018750000000001</v>
      </c>
      <c r="H71" s="2">
        <v>64519</v>
      </c>
      <c r="I71" s="2"/>
      <c r="J71" s="2">
        <f t="shared" si="7"/>
        <v>39.289903846153848</v>
      </c>
      <c r="K71" s="2">
        <v>81723</v>
      </c>
      <c r="L71" s="2"/>
      <c r="M71" s="2">
        <f t="shared" si="8"/>
        <v>45.713461538461537</v>
      </c>
      <c r="N71" s="2">
        <v>95084</v>
      </c>
      <c r="O71" s="2"/>
    </row>
    <row r="72" spans="1:15" x14ac:dyDescent="0.3">
      <c r="A72" t="s">
        <v>93</v>
      </c>
      <c r="B72" t="s">
        <v>94</v>
      </c>
      <c r="C72">
        <v>25</v>
      </c>
      <c r="E72" t="s">
        <v>95</v>
      </c>
      <c r="G72" s="2">
        <f t="shared" si="6"/>
        <v>32.376923076923077</v>
      </c>
      <c r="H72" s="2">
        <v>67344</v>
      </c>
      <c r="I72" s="2"/>
      <c r="J72" s="2">
        <f t="shared" si="7"/>
        <v>40.472596153846155</v>
      </c>
      <c r="K72" s="2">
        <v>84183</v>
      </c>
      <c r="L72" s="2"/>
      <c r="M72" s="2">
        <f t="shared" si="8"/>
        <v>48.770673076923075</v>
      </c>
      <c r="N72" s="2">
        <v>101443</v>
      </c>
      <c r="O72" s="2"/>
    </row>
  </sheetData>
  <sortState ref="A3:N72">
    <sortCondition ref="C3:C72"/>
  </sortState>
  <mergeCells count="1">
    <mergeCell ref="A1:P1"/>
  </mergeCells>
  <pageMargins left="0.7" right="0.7" top="0.75" bottom="0.75" header="0.3" footer="0.3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opLeftCell="A3" workbookViewId="0">
      <selection activeCell="A3" sqref="A3"/>
    </sheetView>
  </sheetViews>
  <sheetFormatPr defaultRowHeight="14.4" x14ac:dyDescent="0.3"/>
  <cols>
    <col min="1" max="1" width="12.109375" customWidth="1"/>
    <col min="9" max="9" width="9.33203125" customWidth="1"/>
  </cols>
  <sheetData>
    <row r="1" spans="1:21" ht="18" x14ac:dyDescent="0.35">
      <c r="A1" s="4" t="s">
        <v>133</v>
      </c>
    </row>
    <row r="2" spans="1:21" x14ac:dyDescent="0.3">
      <c r="A2" t="s">
        <v>134</v>
      </c>
      <c r="B2" s="5">
        <v>44105</v>
      </c>
    </row>
    <row r="3" spans="1:21" x14ac:dyDescent="0.3">
      <c r="B3" s="6" t="s">
        <v>135</v>
      </c>
    </row>
    <row r="4" spans="1:21" x14ac:dyDescent="0.3">
      <c r="A4" s="7" t="s">
        <v>131</v>
      </c>
      <c r="B4" s="8">
        <v>1</v>
      </c>
      <c r="C4" s="8">
        <v>2</v>
      </c>
      <c r="D4" s="8">
        <v>3</v>
      </c>
      <c r="E4" s="8">
        <v>4</v>
      </c>
      <c r="F4" s="8">
        <v>5</v>
      </c>
      <c r="G4" s="8">
        <v>6</v>
      </c>
      <c r="H4" s="8">
        <v>7</v>
      </c>
      <c r="I4" s="8">
        <v>8</v>
      </c>
      <c r="J4" s="8">
        <v>9</v>
      </c>
      <c r="K4" s="8">
        <v>10</v>
      </c>
      <c r="L4" s="8">
        <v>11</v>
      </c>
      <c r="M4" s="8">
        <v>12</v>
      </c>
      <c r="N4" s="8">
        <v>13</v>
      </c>
      <c r="O4" s="8">
        <v>14</v>
      </c>
      <c r="P4" s="8">
        <v>15</v>
      </c>
      <c r="Q4" s="8">
        <v>16</v>
      </c>
      <c r="R4" s="8">
        <v>17</v>
      </c>
      <c r="S4" s="9">
        <v>18</v>
      </c>
      <c r="T4" s="9">
        <v>19</v>
      </c>
      <c r="U4" s="9">
        <v>20</v>
      </c>
    </row>
    <row r="5" spans="1:21" x14ac:dyDescent="0.3">
      <c r="A5" s="8">
        <v>1</v>
      </c>
      <c r="B5" s="10">
        <f>10</f>
        <v>10</v>
      </c>
      <c r="C5" s="10">
        <f t="shared" ref="C5:U18" si="0">SUM(B5*1.025)</f>
        <v>10.25</v>
      </c>
      <c r="D5" s="10">
        <f t="shared" si="0"/>
        <v>10.50625</v>
      </c>
      <c r="E5" s="10">
        <f t="shared" si="0"/>
        <v>10.768906249999999</v>
      </c>
      <c r="F5" s="10">
        <f t="shared" si="0"/>
        <v>11.038128906249998</v>
      </c>
      <c r="G5" s="10">
        <f t="shared" si="0"/>
        <v>11.314082128906247</v>
      </c>
      <c r="H5" s="10">
        <f t="shared" si="0"/>
        <v>11.596934182128901</v>
      </c>
      <c r="I5" s="10">
        <f t="shared" si="0"/>
        <v>11.886857536682124</v>
      </c>
      <c r="J5" s="10">
        <f t="shared" si="0"/>
        <v>12.184028975099176</v>
      </c>
      <c r="K5" s="10">
        <f t="shared" si="0"/>
        <v>12.488629699476654</v>
      </c>
      <c r="L5" s="10">
        <f t="shared" si="0"/>
        <v>12.800845441963569</v>
      </c>
      <c r="M5" s="10">
        <f t="shared" si="0"/>
        <v>13.120866578012656</v>
      </c>
      <c r="N5" s="10">
        <f t="shared" si="0"/>
        <v>13.448888242462971</v>
      </c>
      <c r="O5" s="10">
        <f t="shared" si="0"/>
        <v>13.785110448524543</v>
      </c>
      <c r="P5" s="10">
        <f t="shared" si="0"/>
        <v>14.129738209737656</v>
      </c>
      <c r="Q5" s="10">
        <f t="shared" si="0"/>
        <v>14.482981664981097</v>
      </c>
      <c r="R5" s="11">
        <f t="shared" si="0"/>
        <v>14.845056206605623</v>
      </c>
      <c r="S5" s="12">
        <f t="shared" si="0"/>
        <v>15.216182611770762</v>
      </c>
      <c r="T5" s="12">
        <f t="shared" si="0"/>
        <v>15.596587177065029</v>
      </c>
      <c r="U5" s="12">
        <f t="shared" si="0"/>
        <v>15.986501856491653</v>
      </c>
    </row>
    <row r="6" spans="1:21" x14ac:dyDescent="0.3">
      <c r="A6" s="8">
        <v>2</v>
      </c>
      <c r="B6" s="10">
        <v>10.51</v>
      </c>
      <c r="C6" s="10">
        <f t="shared" si="0"/>
        <v>10.772749999999998</v>
      </c>
      <c r="D6" s="10">
        <f t="shared" si="0"/>
        <v>11.042068749999997</v>
      </c>
      <c r="E6" s="10">
        <f t="shared" si="0"/>
        <v>11.318120468749996</v>
      </c>
      <c r="F6" s="10">
        <f t="shared" si="0"/>
        <v>11.601073480468745</v>
      </c>
      <c r="G6" s="10">
        <f t="shared" si="0"/>
        <v>11.891100317480463</v>
      </c>
      <c r="H6" s="10">
        <f t="shared" si="0"/>
        <v>12.188377825417474</v>
      </c>
      <c r="I6" s="10">
        <f t="shared" si="0"/>
        <v>12.493087271052909</v>
      </c>
      <c r="J6" s="10">
        <f t="shared" si="0"/>
        <v>12.805414452829231</v>
      </c>
      <c r="K6" s="10">
        <f t="shared" si="0"/>
        <v>13.125549814149961</v>
      </c>
      <c r="L6" s="10">
        <f t="shared" si="0"/>
        <v>13.453688559503709</v>
      </c>
      <c r="M6" s="10">
        <f t="shared" si="0"/>
        <v>13.790030773491301</v>
      </c>
      <c r="N6" s="10">
        <f t="shared" si="0"/>
        <v>14.134781542828582</v>
      </c>
      <c r="O6" s="10">
        <f t="shared" si="0"/>
        <v>14.488151081399296</v>
      </c>
      <c r="P6" s="10">
        <f t="shared" si="0"/>
        <v>14.850354858434278</v>
      </c>
      <c r="Q6" s="10">
        <f t="shared" si="0"/>
        <v>15.221613729895134</v>
      </c>
      <c r="R6" s="11">
        <f t="shared" si="0"/>
        <v>15.602154073142511</v>
      </c>
      <c r="S6" s="12">
        <f t="shared" si="0"/>
        <v>15.992207924971073</v>
      </c>
      <c r="T6" s="12">
        <f t="shared" si="0"/>
        <v>16.392013123095349</v>
      </c>
      <c r="U6" s="12">
        <f t="shared" si="0"/>
        <v>16.80181345117273</v>
      </c>
    </row>
    <row r="7" spans="1:21" x14ac:dyDescent="0.3">
      <c r="A7" s="8">
        <v>3</v>
      </c>
      <c r="B7" s="10">
        <v>11.05</v>
      </c>
      <c r="C7" s="10">
        <f t="shared" si="0"/>
        <v>11.32625</v>
      </c>
      <c r="D7" s="10">
        <f t="shared" si="0"/>
        <v>11.609406249999999</v>
      </c>
      <c r="E7" s="10">
        <f t="shared" si="0"/>
        <v>11.899641406249998</v>
      </c>
      <c r="F7" s="10">
        <f t="shared" si="0"/>
        <v>12.197132441406247</v>
      </c>
      <c r="G7" s="10">
        <f t="shared" si="0"/>
        <v>12.502060752441402</v>
      </c>
      <c r="H7" s="10">
        <f t="shared" si="0"/>
        <v>12.814612271252436</v>
      </c>
      <c r="I7" s="10">
        <f t="shared" si="0"/>
        <v>13.134977578033746</v>
      </c>
      <c r="J7" s="10">
        <f t="shared" si="0"/>
        <v>13.463352017484588</v>
      </c>
      <c r="K7" s="10">
        <f t="shared" si="0"/>
        <v>13.799935817921702</v>
      </c>
      <c r="L7" s="10">
        <f t="shared" si="0"/>
        <v>14.144934213369742</v>
      </c>
      <c r="M7" s="10">
        <f t="shared" si="0"/>
        <v>14.498557568703985</v>
      </c>
      <c r="N7" s="10">
        <f t="shared" si="0"/>
        <v>14.861021507921583</v>
      </c>
      <c r="O7" s="10">
        <f t="shared" si="0"/>
        <v>15.232547045619622</v>
      </c>
      <c r="P7" s="10">
        <f t="shared" si="0"/>
        <v>15.613360721760111</v>
      </c>
      <c r="Q7" s="10">
        <f t="shared" si="0"/>
        <v>16.003694739804114</v>
      </c>
      <c r="R7" s="11">
        <f t="shared" si="0"/>
        <v>16.403787108299216</v>
      </c>
      <c r="S7" s="12">
        <f t="shared" si="0"/>
        <v>16.813881786006696</v>
      </c>
      <c r="T7" s="12">
        <f t="shared" si="0"/>
        <v>17.234228830656864</v>
      </c>
      <c r="U7" s="12">
        <f t="shared" si="0"/>
        <v>17.665084551423284</v>
      </c>
    </row>
    <row r="8" spans="1:21" x14ac:dyDescent="0.3">
      <c r="A8" s="8">
        <v>4</v>
      </c>
      <c r="B8" s="10">
        <v>11.6</v>
      </c>
      <c r="C8" s="10">
        <f t="shared" si="0"/>
        <v>11.889999999999999</v>
      </c>
      <c r="D8" s="10">
        <f t="shared" si="0"/>
        <v>12.187249999999997</v>
      </c>
      <c r="E8" s="10">
        <f t="shared" si="0"/>
        <v>12.491931249999995</v>
      </c>
      <c r="F8" s="10">
        <f t="shared" si="0"/>
        <v>12.804229531249995</v>
      </c>
      <c r="G8" s="10">
        <f t="shared" si="0"/>
        <v>13.124335269531244</v>
      </c>
      <c r="H8" s="10">
        <f t="shared" si="0"/>
        <v>13.452443651269524</v>
      </c>
      <c r="I8" s="10">
        <f t="shared" si="0"/>
        <v>13.78875474255126</v>
      </c>
      <c r="J8" s="10">
        <f t="shared" si="0"/>
        <v>14.13347361111504</v>
      </c>
      <c r="K8" s="10">
        <f t="shared" si="0"/>
        <v>14.486810451392914</v>
      </c>
      <c r="L8" s="10">
        <f t="shared" si="0"/>
        <v>14.848980712677736</v>
      </c>
      <c r="M8" s="10">
        <f t="shared" si="0"/>
        <v>15.220205230494679</v>
      </c>
      <c r="N8" s="10">
        <f t="shared" si="0"/>
        <v>15.600710361257045</v>
      </c>
      <c r="O8" s="10">
        <f t="shared" si="0"/>
        <v>15.99072812028847</v>
      </c>
      <c r="P8" s="10">
        <f t="shared" si="0"/>
        <v>16.390496323295679</v>
      </c>
      <c r="Q8" s="10">
        <f t="shared" si="0"/>
        <v>16.800258731378069</v>
      </c>
      <c r="R8" s="11">
        <f t="shared" si="0"/>
        <v>17.220265199662521</v>
      </c>
      <c r="S8" s="12">
        <f t="shared" si="0"/>
        <v>17.650771829654083</v>
      </c>
      <c r="T8" s="12">
        <f t="shared" si="0"/>
        <v>18.092041125395433</v>
      </c>
      <c r="U8" s="12">
        <f t="shared" si="0"/>
        <v>18.544342153530316</v>
      </c>
    </row>
    <row r="9" spans="1:21" x14ac:dyDescent="0.3">
      <c r="A9" s="8">
        <v>5</v>
      </c>
      <c r="B9" s="10">
        <v>12.19</v>
      </c>
      <c r="C9" s="10">
        <f t="shared" si="0"/>
        <v>12.494749999999998</v>
      </c>
      <c r="D9" s="10">
        <f t="shared" si="0"/>
        <v>12.807118749999997</v>
      </c>
      <c r="E9" s="10">
        <f t="shared" si="0"/>
        <v>13.127296718749996</v>
      </c>
      <c r="F9" s="10">
        <f t="shared" si="0"/>
        <v>13.455479136718745</v>
      </c>
      <c r="G9" s="10">
        <f t="shared" si="0"/>
        <v>13.791866115136713</v>
      </c>
      <c r="H9" s="10">
        <f t="shared" si="0"/>
        <v>14.13666276801513</v>
      </c>
      <c r="I9" s="10">
        <f t="shared" si="0"/>
        <v>14.490079337215507</v>
      </c>
      <c r="J9" s="10">
        <f t="shared" si="0"/>
        <v>14.852331320645893</v>
      </c>
      <c r="K9" s="10">
        <f t="shared" si="0"/>
        <v>15.22363960366204</v>
      </c>
      <c r="L9" s="10">
        <f t="shared" si="0"/>
        <v>15.60423059375359</v>
      </c>
      <c r="M9" s="10">
        <f t="shared" si="0"/>
        <v>15.994336358597428</v>
      </c>
      <c r="N9" s="10">
        <f t="shared" si="0"/>
        <v>16.394194767562361</v>
      </c>
      <c r="O9" s="10">
        <f t="shared" si="0"/>
        <v>16.804049636751419</v>
      </c>
      <c r="P9" s="10">
        <f t="shared" si="0"/>
        <v>17.224150877670201</v>
      </c>
      <c r="Q9" s="10">
        <f t="shared" si="0"/>
        <v>17.654754649611956</v>
      </c>
      <c r="R9" s="11">
        <f t="shared" si="0"/>
        <v>18.096123515852252</v>
      </c>
      <c r="S9" s="12">
        <f t="shared" si="0"/>
        <v>18.548526603748556</v>
      </c>
      <c r="T9" s="12">
        <f t="shared" si="0"/>
        <v>19.012239768842267</v>
      </c>
      <c r="U9" s="12">
        <f t="shared" si="0"/>
        <v>19.487545763063324</v>
      </c>
    </row>
    <row r="10" spans="1:21" x14ac:dyDescent="0.3">
      <c r="A10" s="8">
        <v>6</v>
      </c>
      <c r="B10" s="10">
        <v>12.8</v>
      </c>
      <c r="C10" s="10">
        <f t="shared" si="0"/>
        <v>13.12</v>
      </c>
      <c r="D10" s="10">
        <f t="shared" si="0"/>
        <v>13.447999999999999</v>
      </c>
      <c r="E10" s="10">
        <f t="shared" si="0"/>
        <v>13.784199999999997</v>
      </c>
      <c r="F10" s="10">
        <f t="shared" si="0"/>
        <v>14.128804999999995</v>
      </c>
      <c r="G10" s="10">
        <f t="shared" si="0"/>
        <v>14.482025124999993</v>
      </c>
      <c r="H10" s="10">
        <f t="shared" si="0"/>
        <v>14.844075753124992</v>
      </c>
      <c r="I10" s="10">
        <f t="shared" si="0"/>
        <v>15.215177646953116</v>
      </c>
      <c r="J10" s="10">
        <f t="shared" si="0"/>
        <v>15.595557088126942</v>
      </c>
      <c r="K10" s="10">
        <f t="shared" si="0"/>
        <v>15.985446015330114</v>
      </c>
      <c r="L10" s="10">
        <f t="shared" si="0"/>
        <v>16.385082165713364</v>
      </c>
      <c r="M10" s="10">
        <f t="shared" si="0"/>
        <v>16.794709219856195</v>
      </c>
      <c r="N10" s="10">
        <f t="shared" si="0"/>
        <v>17.214576950352598</v>
      </c>
      <c r="O10" s="10">
        <f t="shared" si="0"/>
        <v>17.644941374111411</v>
      </c>
      <c r="P10" s="10">
        <f t="shared" si="0"/>
        <v>18.086064908464195</v>
      </c>
      <c r="Q10" s="10">
        <f t="shared" si="0"/>
        <v>18.538216531175799</v>
      </c>
      <c r="R10" s="11">
        <f t="shared" si="0"/>
        <v>19.001671944455193</v>
      </c>
      <c r="S10" s="12">
        <f t="shared" si="0"/>
        <v>19.476713743066572</v>
      </c>
      <c r="T10" s="12">
        <f t="shared" si="0"/>
        <v>19.963631586643235</v>
      </c>
      <c r="U10" s="12">
        <f t="shared" si="0"/>
        <v>20.462722376309316</v>
      </c>
    </row>
    <row r="11" spans="1:21" x14ac:dyDescent="0.3">
      <c r="A11" s="8">
        <v>7</v>
      </c>
      <c r="B11" s="10">
        <v>13.44</v>
      </c>
      <c r="C11" s="10">
        <f t="shared" si="0"/>
        <v>13.775999999999998</v>
      </c>
      <c r="D11" s="10">
        <f t="shared" si="0"/>
        <v>14.120399999999997</v>
      </c>
      <c r="E11" s="10">
        <f t="shared" si="0"/>
        <v>14.473409999999996</v>
      </c>
      <c r="F11" s="10">
        <f t="shared" si="0"/>
        <v>14.835245249999994</v>
      </c>
      <c r="G11" s="10">
        <f t="shared" si="0"/>
        <v>15.206126381249993</v>
      </c>
      <c r="H11" s="10">
        <f t="shared" si="0"/>
        <v>15.586279540781241</v>
      </c>
      <c r="I11" s="10">
        <f t="shared" si="0"/>
        <v>15.975936529300771</v>
      </c>
      <c r="J11" s="10">
        <f t="shared" si="0"/>
        <v>16.375334942533289</v>
      </c>
      <c r="K11" s="10">
        <f t="shared" si="0"/>
        <v>16.784718316096619</v>
      </c>
      <c r="L11" s="10">
        <f t="shared" si="0"/>
        <v>17.204336273999033</v>
      </c>
      <c r="M11" s="10">
        <f t="shared" si="0"/>
        <v>17.634444680849008</v>
      </c>
      <c r="N11" s="10">
        <f t="shared" si="0"/>
        <v>18.075305797870232</v>
      </c>
      <c r="O11" s="10">
        <f t="shared" si="0"/>
        <v>18.527188442816986</v>
      </c>
      <c r="P11" s="10">
        <f t="shared" si="0"/>
        <v>18.99036815388741</v>
      </c>
      <c r="Q11" s="10">
        <f t="shared" si="0"/>
        <v>19.465127357734595</v>
      </c>
      <c r="R11" s="11">
        <f t="shared" si="0"/>
        <v>19.951755541677958</v>
      </c>
      <c r="S11" s="12">
        <f t="shared" si="0"/>
        <v>20.450549430219905</v>
      </c>
      <c r="T11" s="12">
        <f t="shared" si="0"/>
        <v>20.9618131659754</v>
      </c>
      <c r="U11" s="12">
        <f t="shared" si="0"/>
        <v>21.485858495124784</v>
      </c>
    </row>
    <row r="12" spans="1:21" x14ac:dyDescent="0.3">
      <c r="A12" s="8">
        <v>8</v>
      </c>
      <c r="B12" s="10">
        <v>14.13</v>
      </c>
      <c r="C12" s="10">
        <f t="shared" si="0"/>
        <v>14.48325</v>
      </c>
      <c r="D12" s="10">
        <f t="shared" si="0"/>
        <v>14.845331249999999</v>
      </c>
      <c r="E12" s="10">
        <f t="shared" si="0"/>
        <v>15.216464531249997</v>
      </c>
      <c r="F12" s="10">
        <f t="shared" si="0"/>
        <v>15.596876144531246</v>
      </c>
      <c r="G12" s="10">
        <f t="shared" si="0"/>
        <v>15.986798048144525</v>
      </c>
      <c r="H12" s="10">
        <f t="shared" si="0"/>
        <v>16.386467999348138</v>
      </c>
      <c r="I12" s="10">
        <f t="shared" si="0"/>
        <v>16.796129699331839</v>
      </c>
      <c r="J12" s="10">
        <f t="shared" si="0"/>
        <v>17.216032941815133</v>
      </c>
      <c r="K12" s="10">
        <f t="shared" si="0"/>
        <v>17.646433765360509</v>
      </c>
      <c r="L12" s="10">
        <f t="shared" si="0"/>
        <v>18.08759460949452</v>
      </c>
      <c r="M12" s="10">
        <f t="shared" si="0"/>
        <v>18.539784474731881</v>
      </c>
      <c r="N12" s="10">
        <f t="shared" si="0"/>
        <v>19.003279086600177</v>
      </c>
      <c r="O12" s="10">
        <f t="shared" si="0"/>
        <v>19.478361063765181</v>
      </c>
      <c r="P12" s="10">
        <f t="shared" si="0"/>
        <v>19.96532009035931</v>
      </c>
      <c r="Q12" s="10">
        <f t="shared" si="0"/>
        <v>20.464453092618289</v>
      </c>
      <c r="R12" s="11">
        <f t="shared" si="0"/>
        <v>20.976064419933746</v>
      </c>
      <c r="S12" s="12">
        <f t="shared" si="0"/>
        <v>21.500466030432086</v>
      </c>
      <c r="T12" s="12">
        <f t="shared" si="0"/>
        <v>22.037977681192888</v>
      </c>
      <c r="U12" s="12">
        <f t="shared" si="0"/>
        <v>22.58892712322271</v>
      </c>
    </row>
    <row r="13" spans="1:21" x14ac:dyDescent="0.3">
      <c r="A13" s="8">
        <v>9</v>
      </c>
      <c r="B13" s="10">
        <v>15.23</v>
      </c>
      <c r="C13" s="10">
        <f t="shared" si="0"/>
        <v>15.610749999999999</v>
      </c>
      <c r="D13" s="10">
        <f t="shared" si="0"/>
        <v>16.001018749999997</v>
      </c>
      <c r="E13" s="10">
        <f t="shared" si="0"/>
        <v>16.401044218749995</v>
      </c>
      <c r="F13" s="10">
        <f t="shared" si="0"/>
        <v>16.811070324218743</v>
      </c>
      <c r="G13" s="10">
        <f t="shared" si="0"/>
        <v>17.231347082324209</v>
      </c>
      <c r="H13" s="10">
        <f t="shared" si="0"/>
        <v>17.662130759382311</v>
      </c>
      <c r="I13" s="10">
        <f t="shared" si="0"/>
        <v>18.103684028366867</v>
      </c>
      <c r="J13" s="10">
        <f t="shared" si="0"/>
        <v>18.556276129076039</v>
      </c>
      <c r="K13" s="10">
        <f t="shared" si="0"/>
        <v>19.020183032302938</v>
      </c>
      <c r="L13" s="10">
        <f t="shared" si="0"/>
        <v>19.495687608110511</v>
      </c>
      <c r="M13" s="10">
        <f t="shared" si="0"/>
        <v>19.983079798313273</v>
      </c>
      <c r="N13" s="10">
        <f t="shared" si="0"/>
        <v>20.482656793271104</v>
      </c>
      <c r="O13" s="10">
        <f t="shared" si="0"/>
        <v>20.99472321310288</v>
      </c>
      <c r="P13" s="10">
        <f t="shared" si="0"/>
        <v>21.519591293430452</v>
      </c>
      <c r="Q13" s="10">
        <f t="shared" si="0"/>
        <v>22.057581075766212</v>
      </c>
      <c r="R13" s="11">
        <f t="shared" si="0"/>
        <v>22.609020602660365</v>
      </c>
      <c r="S13" s="12">
        <f t="shared" si="0"/>
        <v>23.174246117726874</v>
      </c>
      <c r="T13" s="12">
        <f t="shared" si="0"/>
        <v>23.753602270670044</v>
      </c>
      <c r="U13" s="12">
        <f t="shared" si="0"/>
        <v>24.347442327436791</v>
      </c>
    </row>
    <row r="14" spans="1:21" x14ac:dyDescent="0.3">
      <c r="A14" s="8">
        <v>10</v>
      </c>
      <c r="B14" s="10">
        <v>15.6</v>
      </c>
      <c r="C14" s="10">
        <f t="shared" si="0"/>
        <v>15.989999999999998</v>
      </c>
      <c r="D14" s="10">
        <f t="shared" si="0"/>
        <v>16.389749999999996</v>
      </c>
      <c r="E14" s="10">
        <f t="shared" si="0"/>
        <v>16.799493749999993</v>
      </c>
      <c r="F14" s="10">
        <f t="shared" si="0"/>
        <v>17.219481093749991</v>
      </c>
      <c r="G14" s="10">
        <f t="shared" si="0"/>
        <v>17.649968121093739</v>
      </c>
      <c r="H14" s="10">
        <f t="shared" si="0"/>
        <v>18.091217324121082</v>
      </c>
      <c r="I14" s="10">
        <f t="shared" si="0"/>
        <v>18.543497757224106</v>
      </c>
      <c r="J14" s="10">
        <f t="shared" si="0"/>
        <v>19.007085201154705</v>
      </c>
      <c r="K14" s="10">
        <f t="shared" si="0"/>
        <v>19.48226233118357</v>
      </c>
      <c r="L14" s="10">
        <f t="shared" si="0"/>
        <v>19.969318889463157</v>
      </c>
      <c r="M14" s="10">
        <f t="shared" si="0"/>
        <v>20.468551861699734</v>
      </c>
      <c r="N14" s="10">
        <f t="shared" si="0"/>
        <v>20.980265658242224</v>
      </c>
      <c r="O14" s="10">
        <f t="shared" si="0"/>
        <v>21.504772299698278</v>
      </c>
      <c r="P14" s="10">
        <f t="shared" si="0"/>
        <v>22.042391607190734</v>
      </c>
      <c r="Q14" s="10">
        <f t="shared" si="0"/>
        <v>22.593451397370501</v>
      </c>
      <c r="R14" s="11">
        <f t="shared" si="0"/>
        <v>23.15828768230476</v>
      </c>
      <c r="S14" s="12">
        <f t="shared" si="0"/>
        <v>23.737244874362379</v>
      </c>
      <c r="T14" s="12">
        <f t="shared" si="0"/>
        <v>24.330675996221437</v>
      </c>
      <c r="U14" s="12">
        <f t="shared" si="0"/>
        <v>24.938942896126971</v>
      </c>
    </row>
    <row r="15" spans="1:21" x14ac:dyDescent="0.3">
      <c r="A15" s="8">
        <v>11</v>
      </c>
      <c r="B15" s="10">
        <v>16.399999999999999</v>
      </c>
      <c r="C15" s="10">
        <f t="shared" si="0"/>
        <v>16.809999999999999</v>
      </c>
      <c r="D15" s="10">
        <f t="shared" si="0"/>
        <v>17.230249999999998</v>
      </c>
      <c r="E15" s="10">
        <f t="shared" si="0"/>
        <v>17.661006249999996</v>
      </c>
      <c r="F15" s="10">
        <f t="shared" si="0"/>
        <v>18.102531406249994</v>
      </c>
      <c r="G15" s="10">
        <f t="shared" si="0"/>
        <v>18.555094691406243</v>
      </c>
      <c r="H15" s="10">
        <f t="shared" si="0"/>
        <v>19.018972058691396</v>
      </c>
      <c r="I15" s="10">
        <f t="shared" si="0"/>
        <v>19.49444636015868</v>
      </c>
      <c r="J15" s="10">
        <f t="shared" si="0"/>
        <v>19.981807519162643</v>
      </c>
      <c r="K15" s="10">
        <f t="shared" si="0"/>
        <v>20.481352707141706</v>
      </c>
      <c r="L15" s="10">
        <f t="shared" si="0"/>
        <v>20.993386524820249</v>
      </c>
      <c r="M15" s="10">
        <f t="shared" si="0"/>
        <v>21.518221187940753</v>
      </c>
      <c r="N15" s="10">
        <f t="shared" si="0"/>
        <v>22.056176717639271</v>
      </c>
      <c r="O15" s="10">
        <f t="shared" si="0"/>
        <v>22.607581135580251</v>
      </c>
      <c r="P15" s="10">
        <f t="shared" si="0"/>
        <v>23.172770663969754</v>
      </c>
      <c r="Q15" s="10">
        <f t="shared" si="0"/>
        <v>23.752089930568996</v>
      </c>
      <c r="R15" s="11">
        <f t="shared" si="0"/>
        <v>24.345892178833218</v>
      </c>
      <c r="S15" s="12">
        <f t="shared" si="0"/>
        <v>24.954539483304046</v>
      </c>
      <c r="T15" s="12">
        <f t="shared" si="0"/>
        <v>25.578402970386644</v>
      </c>
      <c r="U15" s="12">
        <f t="shared" si="0"/>
        <v>26.217863044646307</v>
      </c>
    </row>
    <row r="16" spans="1:21" x14ac:dyDescent="0.3">
      <c r="A16" s="8">
        <v>12</v>
      </c>
      <c r="B16" s="10">
        <v>17.22</v>
      </c>
      <c r="C16" s="10">
        <f t="shared" si="0"/>
        <v>17.650499999999997</v>
      </c>
      <c r="D16" s="10">
        <f t="shared" si="0"/>
        <v>18.091762499999994</v>
      </c>
      <c r="E16" s="10">
        <f t="shared" si="0"/>
        <v>18.544056562499993</v>
      </c>
      <c r="F16" s="10">
        <f t="shared" si="0"/>
        <v>19.007657976562491</v>
      </c>
      <c r="G16" s="10">
        <f t="shared" si="0"/>
        <v>19.482849425976553</v>
      </c>
      <c r="H16" s="10">
        <f t="shared" si="0"/>
        <v>19.969920661625967</v>
      </c>
      <c r="I16" s="10">
        <f t="shared" si="0"/>
        <v>20.469168678166614</v>
      </c>
      <c r="J16" s="10">
        <f t="shared" si="0"/>
        <v>20.980897895120776</v>
      </c>
      <c r="K16" s="10">
        <f t="shared" si="0"/>
        <v>21.505420342498795</v>
      </c>
      <c r="L16" s="10">
        <f t="shared" si="0"/>
        <v>22.043055851061261</v>
      </c>
      <c r="M16" s="10">
        <f t="shared" si="0"/>
        <v>22.594132247337789</v>
      </c>
      <c r="N16" s="10">
        <f t="shared" si="0"/>
        <v>23.158985553521234</v>
      </c>
      <c r="O16" s="10">
        <f t="shared" si="0"/>
        <v>23.737960192359264</v>
      </c>
      <c r="P16" s="10">
        <f t="shared" si="0"/>
        <v>24.331409197168242</v>
      </c>
      <c r="Q16" s="10">
        <f t="shared" si="0"/>
        <v>24.939694427097447</v>
      </c>
      <c r="R16" s="11">
        <f t="shared" si="0"/>
        <v>25.563186787774882</v>
      </c>
      <c r="S16" s="12">
        <f t="shared" si="0"/>
        <v>26.20226645746925</v>
      </c>
      <c r="T16" s="12">
        <f t="shared" si="0"/>
        <v>26.857323118905978</v>
      </c>
      <c r="U16" s="12">
        <f t="shared" si="0"/>
        <v>27.528756196878625</v>
      </c>
    </row>
    <row r="17" spans="1:21" x14ac:dyDescent="0.3">
      <c r="A17" s="8">
        <v>13</v>
      </c>
      <c r="B17" s="10">
        <v>18.04</v>
      </c>
      <c r="C17" s="10">
        <f t="shared" si="0"/>
        <v>18.490999999999996</v>
      </c>
      <c r="D17" s="10">
        <f t="shared" si="0"/>
        <v>18.953274999999994</v>
      </c>
      <c r="E17" s="10">
        <f t="shared" si="0"/>
        <v>19.427106874999993</v>
      </c>
      <c r="F17" s="10">
        <f t="shared" si="0"/>
        <v>19.912784546874992</v>
      </c>
      <c r="G17" s="10">
        <f t="shared" si="0"/>
        <v>20.410604160546864</v>
      </c>
      <c r="H17" s="10">
        <f t="shared" si="0"/>
        <v>20.920869264560533</v>
      </c>
      <c r="I17" s="10">
        <f t="shared" si="0"/>
        <v>21.443890996174545</v>
      </c>
      <c r="J17" s="10">
        <f t="shared" si="0"/>
        <v>21.979988271078906</v>
      </c>
      <c r="K17" s="10">
        <f t="shared" si="0"/>
        <v>22.529487977855876</v>
      </c>
      <c r="L17" s="10">
        <f t="shared" si="0"/>
        <v>23.09272517730227</v>
      </c>
      <c r="M17" s="10">
        <f t="shared" si="0"/>
        <v>23.670043306734826</v>
      </c>
      <c r="N17" s="10">
        <f t="shared" si="0"/>
        <v>24.261794389403196</v>
      </c>
      <c r="O17" s="10">
        <f t="shared" si="0"/>
        <v>24.868339249138273</v>
      </c>
      <c r="P17" s="10">
        <f t="shared" si="0"/>
        <v>25.490047730366729</v>
      </c>
      <c r="Q17" s="10">
        <f t="shared" si="0"/>
        <v>26.127298923625894</v>
      </c>
      <c r="R17" s="11">
        <f t="shared" si="0"/>
        <v>26.780481396716539</v>
      </c>
      <c r="S17" s="12">
        <f t="shared" si="0"/>
        <v>27.44999343163445</v>
      </c>
      <c r="T17" s="12">
        <f t="shared" si="0"/>
        <v>28.136243267425307</v>
      </c>
      <c r="U17" s="12">
        <f t="shared" si="0"/>
        <v>28.839649349110939</v>
      </c>
    </row>
    <row r="18" spans="1:21" x14ac:dyDescent="0.3">
      <c r="A18" s="8">
        <v>14</v>
      </c>
      <c r="B18" s="10">
        <v>18.93</v>
      </c>
      <c r="C18" s="10">
        <f t="shared" si="0"/>
        <v>19.403249999999996</v>
      </c>
      <c r="D18" s="10">
        <f t="shared" si="0"/>
        <v>19.888331249999993</v>
      </c>
      <c r="E18" s="10">
        <f t="shared" si="0"/>
        <v>20.385539531249993</v>
      </c>
      <c r="F18" s="10">
        <f t="shared" si="0"/>
        <v>20.89517801953124</v>
      </c>
      <c r="G18" s="10">
        <f t="shared" si="0"/>
        <v>21.417557470019521</v>
      </c>
      <c r="H18" s="10">
        <f t="shared" si="0"/>
        <v>21.952996406770005</v>
      </c>
      <c r="I18" s="10">
        <f t="shared" si="0"/>
        <v>22.501821316939253</v>
      </c>
      <c r="J18" s="10">
        <f t="shared" si="0"/>
        <v>23.064366849862733</v>
      </c>
      <c r="K18" s="10">
        <f t="shared" ref="K18:U18" si="1">SUM(J18*1.025)</f>
        <v>23.640976021109299</v>
      </c>
      <c r="L18" s="10">
        <f t="shared" si="1"/>
        <v>24.232000421637029</v>
      </c>
      <c r="M18" s="10">
        <f t="shared" si="1"/>
        <v>24.837800432177954</v>
      </c>
      <c r="N18" s="10">
        <f t="shared" si="1"/>
        <v>25.458745442982401</v>
      </c>
      <c r="O18" s="10">
        <f t="shared" si="1"/>
        <v>26.095214079056959</v>
      </c>
      <c r="P18" s="10">
        <f t="shared" si="1"/>
        <v>26.747594431033381</v>
      </c>
      <c r="Q18" s="10">
        <f t="shared" si="1"/>
        <v>27.416284291809212</v>
      </c>
      <c r="R18" s="11">
        <f t="shared" si="1"/>
        <v>28.101691399104439</v>
      </c>
      <c r="S18" s="12">
        <f t="shared" si="1"/>
        <v>28.804233684082046</v>
      </c>
      <c r="T18" s="12">
        <f t="shared" si="1"/>
        <v>29.524339526184093</v>
      </c>
      <c r="U18" s="12">
        <f t="shared" si="1"/>
        <v>30.262448014338691</v>
      </c>
    </row>
    <row r="19" spans="1:21" x14ac:dyDescent="0.3">
      <c r="A19" s="8">
        <v>15</v>
      </c>
      <c r="B19" s="10">
        <v>19.97</v>
      </c>
      <c r="C19" s="10">
        <f t="shared" ref="C19:U29" si="2">SUM(B19*1.025)</f>
        <v>20.469249999999999</v>
      </c>
      <c r="D19" s="10">
        <f t="shared" si="2"/>
        <v>20.980981249999996</v>
      </c>
      <c r="E19" s="10">
        <f t="shared" si="2"/>
        <v>21.505505781249994</v>
      </c>
      <c r="F19" s="10">
        <f t="shared" si="2"/>
        <v>22.043143425781242</v>
      </c>
      <c r="G19" s="10">
        <f t="shared" si="2"/>
        <v>22.594222011425771</v>
      </c>
      <c r="H19" s="10">
        <f t="shared" si="2"/>
        <v>23.159077561711413</v>
      </c>
      <c r="I19" s="10">
        <f t="shared" si="2"/>
        <v>23.738054500754195</v>
      </c>
      <c r="J19" s="10">
        <f t="shared" si="2"/>
        <v>24.331505863273048</v>
      </c>
      <c r="K19" s="10">
        <f t="shared" si="2"/>
        <v>24.939793509854873</v>
      </c>
      <c r="L19" s="10">
        <f t="shared" si="2"/>
        <v>25.563288347601244</v>
      </c>
      <c r="M19" s="10">
        <f t="shared" si="2"/>
        <v>26.202370556291271</v>
      </c>
      <c r="N19" s="10">
        <f t="shared" si="2"/>
        <v>26.857429820198551</v>
      </c>
      <c r="O19" s="10">
        <f t="shared" si="2"/>
        <v>27.528865565703512</v>
      </c>
      <c r="P19" s="10">
        <f t="shared" si="2"/>
        <v>28.217087204846099</v>
      </c>
      <c r="Q19" s="10">
        <f t="shared" si="2"/>
        <v>28.922514384967247</v>
      </c>
      <c r="R19" s="11">
        <f t="shared" si="2"/>
        <v>29.645577244591426</v>
      </c>
      <c r="S19" s="12">
        <f t="shared" si="2"/>
        <v>30.386716675706207</v>
      </c>
      <c r="T19" s="12">
        <f t="shared" si="2"/>
        <v>31.14638459259886</v>
      </c>
      <c r="U19" s="12">
        <f t="shared" si="2"/>
        <v>31.92504420741383</v>
      </c>
    </row>
    <row r="20" spans="1:21" x14ac:dyDescent="0.3">
      <c r="A20" s="8">
        <v>16</v>
      </c>
      <c r="B20" s="10">
        <v>20.99</v>
      </c>
      <c r="C20" s="10">
        <f t="shared" si="2"/>
        <v>21.514749999999996</v>
      </c>
      <c r="D20" s="10">
        <f t="shared" si="2"/>
        <v>22.052618749999993</v>
      </c>
      <c r="E20" s="10">
        <f t="shared" si="2"/>
        <v>22.603934218749991</v>
      </c>
      <c r="F20" s="10">
        <f t="shared" si="2"/>
        <v>23.16903257421874</v>
      </c>
      <c r="G20" s="10">
        <f t="shared" si="2"/>
        <v>23.748258388574207</v>
      </c>
      <c r="H20" s="10">
        <f t="shared" si="2"/>
        <v>24.341964848288562</v>
      </c>
      <c r="I20" s="10">
        <f t="shared" si="2"/>
        <v>24.950513969495773</v>
      </c>
      <c r="J20" s="10">
        <f t="shared" si="2"/>
        <v>25.574276818733164</v>
      </c>
      <c r="K20" s="10">
        <f t="shared" si="2"/>
        <v>26.213633739201491</v>
      </c>
      <c r="L20" s="10">
        <f t="shared" si="2"/>
        <v>26.868974582681524</v>
      </c>
      <c r="M20" s="10">
        <f t="shared" si="2"/>
        <v>27.540698947248561</v>
      </c>
      <c r="N20" s="10">
        <f t="shared" si="2"/>
        <v>28.229216420929774</v>
      </c>
      <c r="O20" s="10">
        <f t="shared" si="2"/>
        <v>28.934946831453015</v>
      </c>
      <c r="P20" s="10">
        <f t="shared" si="2"/>
        <v>29.658320502239338</v>
      </c>
      <c r="Q20" s="10">
        <f t="shared" si="2"/>
        <v>30.399778514795319</v>
      </c>
      <c r="R20" s="11">
        <f t="shared" si="2"/>
        <v>31.159772977665199</v>
      </c>
      <c r="S20" s="12">
        <f t="shared" si="2"/>
        <v>31.938767302106825</v>
      </c>
      <c r="T20" s="12">
        <f t="shared" si="2"/>
        <v>32.737236484659491</v>
      </c>
      <c r="U20" s="12">
        <f t="shared" si="2"/>
        <v>33.555667396775974</v>
      </c>
    </row>
    <row r="21" spans="1:21" x14ac:dyDescent="0.3">
      <c r="A21" s="8">
        <v>17</v>
      </c>
      <c r="B21" s="10">
        <v>21.97</v>
      </c>
      <c r="C21" s="10">
        <f t="shared" si="2"/>
        <v>22.519249999999996</v>
      </c>
      <c r="D21" s="10">
        <f t="shared" si="2"/>
        <v>23.082231249999992</v>
      </c>
      <c r="E21" s="10">
        <f t="shared" si="2"/>
        <v>23.659287031249992</v>
      </c>
      <c r="F21" s="10">
        <f t="shared" si="2"/>
        <v>24.25076920703124</v>
      </c>
      <c r="G21" s="10">
        <f t="shared" si="2"/>
        <v>24.85703843720702</v>
      </c>
      <c r="H21" s="10">
        <f t="shared" si="2"/>
        <v>25.478464398137195</v>
      </c>
      <c r="I21" s="10">
        <f t="shared" si="2"/>
        <v>26.115426008090623</v>
      </c>
      <c r="J21" s="10">
        <f t="shared" si="2"/>
        <v>26.768311658292888</v>
      </c>
      <c r="K21" s="10">
        <f t="shared" si="2"/>
        <v>27.437519449750209</v>
      </c>
      <c r="L21" s="10">
        <f t="shared" si="2"/>
        <v>28.123457435993963</v>
      </c>
      <c r="M21" s="10">
        <f t="shared" si="2"/>
        <v>28.826543871893808</v>
      </c>
      <c r="N21" s="10">
        <f t="shared" si="2"/>
        <v>29.547207468691152</v>
      </c>
      <c r="O21" s="10">
        <f t="shared" si="2"/>
        <v>30.285887655408427</v>
      </c>
      <c r="P21" s="10">
        <f t="shared" si="2"/>
        <v>31.043034846793635</v>
      </c>
      <c r="Q21" s="10">
        <f t="shared" si="2"/>
        <v>31.819110717963472</v>
      </c>
      <c r="R21" s="11">
        <f t="shared" si="2"/>
        <v>32.614588485912556</v>
      </c>
      <c r="S21" s="12">
        <f t="shared" si="2"/>
        <v>33.429953198060367</v>
      </c>
      <c r="T21" s="12">
        <f t="shared" si="2"/>
        <v>34.265702028011873</v>
      </c>
      <c r="U21" s="12">
        <f t="shared" si="2"/>
        <v>35.122344578712166</v>
      </c>
    </row>
    <row r="22" spans="1:21" x14ac:dyDescent="0.3">
      <c r="A22" s="8">
        <v>18</v>
      </c>
      <c r="B22" s="10">
        <v>23.16</v>
      </c>
      <c r="C22" s="10">
        <f t="shared" si="2"/>
        <v>23.738999999999997</v>
      </c>
      <c r="D22" s="10">
        <f t="shared" si="2"/>
        <v>24.332474999999995</v>
      </c>
      <c r="E22" s="10">
        <f t="shared" si="2"/>
        <v>24.940786874999993</v>
      </c>
      <c r="F22" s="10">
        <f t="shared" si="2"/>
        <v>25.564306546874992</v>
      </c>
      <c r="G22" s="10">
        <f t="shared" si="2"/>
        <v>26.203414210546864</v>
      </c>
      <c r="H22" s="10">
        <f t="shared" si="2"/>
        <v>26.858499565810533</v>
      </c>
      <c r="I22" s="10">
        <f t="shared" si="2"/>
        <v>27.529962054955792</v>
      </c>
      <c r="J22" s="10">
        <f t="shared" si="2"/>
        <v>28.218211106329683</v>
      </c>
      <c r="K22" s="10">
        <f t="shared" si="2"/>
        <v>28.923666383987921</v>
      </c>
      <c r="L22" s="10">
        <f t="shared" si="2"/>
        <v>29.646758043587617</v>
      </c>
      <c r="M22" s="10">
        <f t="shared" si="2"/>
        <v>30.387926994677304</v>
      </c>
      <c r="N22" s="10">
        <f t="shared" si="2"/>
        <v>31.147625169544234</v>
      </c>
      <c r="O22" s="10">
        <f t="shared" si="2"/>
        <v>31.926315798782838</v>
      </c>
      <c r="P22" s="10">
        <f t="shared" si="2"/>
        <v>32.724473693752408</v>
      </c>
      <c r="Q22" s="10">
        <f t="shared" si="2"/>
        <v>33.542585536096219</v>
      </c>
      <c r="R22" s="11">
        <f t="shared" si="2"/>
        <v>34.381150174498622</v>
      </c>
      <c r="S22" s="12">
        <f t="shared" si="2"/>
        <v>35.240678928861087</v>
      </c>
      <c r="T22" s="12">
        <f t="shared" si="2"/>
        <v>36.121695902082614</v>
      </c>
      <c r="U22" s="12">
        <f t="shared" si="2"/>
        <v>37.024738299634677</v>
      </c>
    </row>
    <row r="23" spans="1:21" x14ac:dyDescent="0.3">
      <c r="A23" s="8">
        <v>19</v>
      </c>
      <c r="B23" s="10">
        <v>24.28</v>
      </c>
      <c r="C23" s="10">
        <f t="shared" si="2"/>
        <v>24.887</v>
      </c>
      <c r="D23" s="10">
        <f t="shared" si="2"/>
        <v>25.509174999999999</v>
      </c>
      <c r="E23" s="10">
        <f t="shared" si="2"/>
        <v>26.146904374999998</v>
      </c>
      <c r="F23" s="10">
        <f t="shared" si="2"/>
        <v>26.800576984374995</v>
      </c>
      <c r="G23" s="10">
        <f t="shared" si="2"/>
        <v>27.470591408984369</v>
      </c>
      <c r="H23" s="10">
        <f t="shared" si="2"/>
        <v>28.157356194208976</v>
      </c>
      <c r="I23" s="10">
        <f t="shared" si="2"/>
        <v>28.861290099064199</v>
      </c>
      <c r="J23" s="10">
        <f t="shared" si="2"/>
        <v>29.582822351540802</v>
      </c>
      <c r="K23" s="10">
        <f t="shared" si="2"/>
        <v>30.32239291032932</v>
      </c>
      <c r="L23" s="10">
        <f t="shared" si="2"/>
        <v>31.080452733087551</v>
      </c>
      <c r="M23" s="10">
        <f t="shared" si="2"/>
        <v>31.857464051414738</v>
      </c>
      <c r="N23" s="10">
        <f t="shared" si="2"/>
        <v>32.653900652700102</v>
      </c>
      <c r="O23" s="10">
        <f t="shared" si="2"/>
        <v>33.470248169017601</v>
      </c>
      <c r="P23" s="10">
        <f t="shared" si="2"/>
        <v>34.307004373243039</v>
      </c>
      <c r="Q23" s="10">
        <f t="shared" si="2"/>
        <v>35.164679482574115</v>
      </c>
      <c r="R23" s="11">
        <f t="shared" si="2"/>
        <v>36.043796469638465</v>
      </c>
      <c r="S23" s="12">
        <f t="shared" si="2"/>
        <v>36.944891381379421</v>
      </c>
      <c r="T23" s="12">
        <f t="shared" si="2"/>
        <v>37.868513665913902</v>
      </c>
      <c r="U23" s="12">
        <f t="shared" si="2"/>
        <v>38.815226507561746</v>
      </c>
    </row>
    <row r="24" spans="1:21" x14ac:dyDescent="0.3">
      <c r="A24" s="8">
        <v>20</v>
      </c>
      <c r="B24" s="10">
        <v>25.356000000000002</v>
      </c>
      <c r="C24" s="10">
        <f t="shared" si="2"/>
        <v>25.989899999999999</v>
      </c>
      <c r="D24" s="10">
        <f t="shared" si="2"/>
        <v>26.639647499999995</v>
      </c>
      <c r="E24" s="10">
        <f t="shared" si="2"/>
        <v>27.305638687499993</v>
      </c>
      <c r="F24" s="10">
        <f t="shared" si="2"/>
        <v>27.988279654687492</v>
      </c>
      <c r="G24" s="10">
        <f t="shared" si="2"/>
        <v>28.687986646054679</v>
      </c>
      <c r="H24" s="10">
        <f t="shared" si="2"/>
        <v>29.405186312206045</v>
      </c>
      <c r="I24" s="10">
        <f t="shared" si="2"/>
        <v>30.140315970011194</v>
      </c>
      <c r="J24" s="10">
        <f t="shared" si="2"/>
        <v>30.893823869261471</v>
      </c>
      <c r="K24" s="10">
        <f t="shared" si="2"/>
        <v>31.666169465993004</v>
      </c>
      <c r="L24" s="10">
        <f t="shared" si="2"/>
        <v>32.457823702642827</v>
      </c>
      <c r="M24" s="10">
        <f t="shared" si="2"/>
        <v>33.269269295208893</v>
      </c>
      <c r="N24" s="10">
        <f t="shared" si="2"/>
        <v>34.101001027589113</v>
      </c>
      <c r="O24" s="10">
        <f t="shared" si="2"/>
        <v>34.953526053278836</v>
      </c>
      <c r="P24" s="10">
        <f t="shared" si="2"/>
        <v>35.827364204610802</v>
      </c>
      <c r="Q24" s="10">
        <f t="shared" si="2"/>
        <v>36.723048309726067</v>
      </c>
      <c r="R24" s="11">
        <f t="shared" si="2"/>
        <v>37.641124517469216</v>
      </c>
      <c r="S24" s="12">
        <f t="shared" si="2"/>
        <v>38.582152630405943</v>
      </c>
      <c r="T24" s="12">
        <f t="shared" si="2"/>
        <v>39.546706446166091</v>
      </c>
      <c r="U24" s="12">
        <f t="shared" si="2"/>
        <v>40.535374107320237</v>
      </c>
    </row>
    <row r="25" spans="1:21" x14ac:dyDescent="0.3">
      <c r="A25" s="8">
        <v>21</v>
      </c>
      <c r="B25" s="10">
        <v>26.8</v>
      </c>
      <c r="C25" s="10">
        <f t="shared" si="2"/>
        <v>27.47</v>
      </c>
      <c r="D25" s="10">
        <f t="shared" si="2"/>
        <v>28.156749999999995</v>
      </c>
      <c r="E25" s="10">
        <f t="shared" si="2"/>
        <v>28.860668749999991</v>
      </c>
      <c r="F25" s="10">
        <f t="shared" si="2"/>
        <v>29.582185468749987</v>
      </c>
      <c r="G25" s="10">
        <f t="shared" si="2"/>
        <v>30.321740105468734</v>
      </c>
      <c r="H25" s="10">
        <f t="shared" si="2"/>
        <v>31.079783608105451</v>
      </c>
      <c r="I25" s="10">
        <f t="shared" si="2"/>
        <v>31.856778198308085</v>
      </c>
      <c r="J25" s="10">
        <f t="shared" si="2"/>
        <v>32.653197653265785</v>
      </c>
      <c r="K25" s="10">
        <f t="shared" si="2"/>
        <v>33.46952759459743</v>
      </c>
      <c r="L25" s="10">
        <f t="shared" si="2"/>
        <v>34.306265784462362</v>
      </c>
      <c r="M25" s="10">
        <f t="shared" si="2"/>
        <v>35.163922429073921</v>
      </c>
      <c r="N25" s="10">
        <f t="shared" si="2"/>
        <v>36.043020489800767</v>
      </c>
      <c r="O25" s="10">
        <f t="shared" si="2"/>
        <v>36.944096002045782</v>
      </c>
      <c r="P25" s="10">
        <f t="shared" si="2"/>
        <v>37.86769840209692</v>
      </c>
      <c r="Q25" s="10">
        <f t="shared" si="2"/>
        <v>38.814390862149338</v>
      </c>
      <c r="R25" s="11">
        <f t="shared" si="2"/>
        <v>39.784750633703069</v>
      </c>
      <c r="S25" s="12">
        <f t="shared" si="2"/>
        <v>40.779369399545644</v>
      </c>
      <c r="T25" s="12">
        <f t="shared" si="2"/>
        <v>41.798853634534282</v>
      </c>
      <c r="U25" s="12">
        <f t="shared" si="2"/>
        <v>42.843824975397638</v>
      </c>
    </row>
    <row r="26" spans="1:21" x14ac:dyDescent="0.3">
      <c r="A26" s="8">
        <v>22</v>
      </c>
      <c r="B26" s="10">
        <v>28.1</v>
      </c>
      <c r="C26" s="10">
        <f t="shared" si="2"/>
        <v>28.802499999999998</v>
      </c>
      <c r="D26" s="10">
        <f t="shared" si="2"/>
        <v>29.522562499999996</v>
      </c>
      <c r="E26" s="10">
        <f t="shared" si="2"/>
        <v>30.260626562499993</v>
      </c>
      <c r="F26" s="10">
        <f t="shared" si="2"/>
        <v>31.017142226562491</v>
      </c>
      <c r="G26" s="10">
        <f t="shared" si="2"/>
        <v>31.792570782226552</v>
      </c>
      <c r="H26" s="10">
        <f t="shared" si="2"/>
        <v>32.587385051782213</v>
      </c>
      <c r="I26" s="10">
        <f t="shared" si="2"/>
        <v>33.402069678076764</v>
      </c>
      <c r="J26" s="10">
        <f t="shared" si="2"/>
        <v>34.237121420028679</v>
      </c>
      <c r="K26" s="10">
        <f t="shared" si="2"/>
        <v>35.093049455529389</v>
      </c>
      <c r="L26" s="10">
        <f t="shared" si="2"/>
        <v>35.970375691917617</v>
      </c>
      <c r="M26" s="10">
        <f t="shared" si="2"/>
        <v>36.869635084215552</v>
      </c>
      <c r="N26" s="10">
        <f t="shared" si="2"/>
        <v>37.791375961320938</v>
      </c>
      <c r="O26" s="10">
        <f t="shared" si="2"/>
        <v>38.736160360353956</v>
      </c>
      <c r="P26" s="10">
        <f t="shared" si="2"/>
        <v>39.704564369362799</v>
      </c>
      <c r="Q26" s="10">
        <f t="shared" si="2"/>
        <v>40.697178478596868</v>
      </c>
      <c r="R26" s="11">
        <f t="shared" si="2"/>
        <v>41.714607940561784</v>
      </c>
      <c r="S26" s="12">
        <f t="shared" si="2"/>
        <v>42.757473139075827</v>
      </c>
      <c r="T26" s="12">
        <f t="shared" si="2"/>
        <v>43.826409967552721</v>
      </c>
      <c r="U26" s="12">
        <f t="shared" si="2"/>
        <v>44.922070216741538</v>
      </c>
    </row>
    <row r="27" spans="1:21" x14ac:dyDescent="0.3">
      <c r="A27" s="8">
        <v>23</v>
      </c>
      <c r="B27" s="10">
        <v>29.54</v>
      </c>
      <c r="C27" s="10">
        <f t="shared" si="2"/>
        <v>30.278499999999998</v>
      </c>
      <c r="D27" s="10">
        <f t="shared" si="2"/>
        <v>31.035462499999994</v>
      </c>
      <c r="E27" s="10">
        <f t="shared" si="2"/>
        <v>31.811349062499993</v>
      </c>
      <c r="F27" s="10">
        <f t="shared" si="2"/>
        <v>32.606632789062488</v>
      </c>
      <c r="G27" s="10">
        <f t="shared" si="2"/>
        <v>33.421798608789047</v>
      </c>
      <c r="H27" s="10">
        <f t="shared" si="2"/>
        <v>34.257343574008772</v>
      </c>
      <c r="I27" s="10">
        <f t="shared" si="2"/>
        <v>35.113777163358989</v>
      </c>
      <c r="J27" s="10">
        <f t="shared" si="2"/>
        <v>35.991621592442961</v>
      </c>
      <c r="K27" s="10">
        <f t="shared" si="2"/>
        <v>36.891412132254032</v>
      </c>
      <c r="L27" s="10">
        <f t="shared" si="2"/>
        <v>37.813697435560378</v>
      </c>
      <c r="M27" s="10">
        <f t="shared" si="2"/>
        <v>38.759039871449382</v>
      </c>
      <c r="N27" s="10">
        <f t="shared" si="2"/>
        <v>39.728015868235616</v>
      </c>
      <c r="O27" s="10">
        <f t="shared" si="2"/>
        <v>40.721216264941503</v>
      </c>
      <c r="P27" s="10">
        <f t="shared" si="2"/>
        <v>41.739246671565034</v>
      </c>
      <c r="Q27" s="10">
        <f t="shared" si="2"/>
        <v>42.782727838354155</v>
      </c>
      <c r="R27" s="11">
        <f t="shared" si="2"/>
        <v>43.852296034313007</v>
      </c>
      <c r="S27" s="12">
        <f t="shared" si="2"/>
        <v>44.948603435170831</v>
      </c>
      <c r="T27" s="12">
        <f t="shared" si="2"/>
        <v>46.0723185210501</v>
      </c>
      <c r="U27" s="12">
        <f t="shared" si="2"/>
        <v>47.224126484076351</v>
      </c>
    </row>
    <row r="28" spans="1:21" x14ac:dyDescent="0.3">
      <c r="A28" s="8">
        <v>24</v>
      </c>
      <c r="B28" s="10">
        <v>30.97</v>
      </c>
      <c r="C28" s="10">
        <f t="shared" si="2"/>
        <v>31.744249999999997</v>
      </c>
      <c r="D28" s="10">
        <f t="shared" si="2"/>
        <v>32.537856249999997</v>
      </c>
      <c r="E28" s="10">
        <f t="shared" si="2"/>
        <v>33.351302656249992</v>
      </c>
      <c r="F28" s="10">
        <f t="shared" si="2"/>
        <v>34.185085222656241</v>
      </c>
      <c r="G28" s="10">
        <f t="shared" si="2"/>
        <v>35.039712353222647</v>
      </c>
      <c r="H28" s="10">
        <f t="shared" si="2"/>
        <v>35.915705162053207</v>
      </c>
      <c r="I28" s="10">
        <f t="shared" si="2"/>
        <v>36.813597791104534</v>
      </c>
      <c r="J28" s="10">
        <f t="shared" si="2"/>
        <v>37.733937735882144</v>
      </c>
      <c r="K28" s="10">
        <f t="shared" si="2"/>
        <v>38.677286179279193</v>
      </c>
      <c r="L28" s="10">
        <f t="shared" si="2"/>
        <v>39.644218333761167</v>
      </c>
      <c r="M28" s="10">
        <f t="shared" si="2"/>
        <v>40.63532379210519</v>
      </c>
      <c r="N28" s="10">
        <f t="shared" si="2"/>
        <v>41.651206886907815</v>
      </c>
      <c r="O28" s="10">
        <f t="shared" si="2"/>
        <v>42.692487059080506</v>
      </c>
      <c r="P28" s="10">
        <f t="shared" si="2"/>
        <v>43.759799235557516</v>
      </c>
      <c r="Q28" s="10">
        <f t="shared" si="2"/>
        <v>44.853794216446452</v>
      </c>
      <c r="R28" s="11">
        <f t="shared" si="2"/>
        <v>45.975139071857612</v>
      </c>
      <c r="S28" s="12">
        <f t="shared" si="2"/>
        <v>47.124517548654048</v>
      </c>
      <c r="T28" s="12">
        <f t="shared" si="2"/>
        <v>48.302630487370394</v>
      </c>
      <c r="U28" s="12">
        <f t="shared" si="2"/>
        <v>49.510196249554646</v>
      </c>
    </row>
    <row r="29" spans="1:21" x14ac:dyDescent="0.3">
      <c r="A29" s="8">
        <v>25</v>
      </c>
      <c r="B29" s="10">
        <v>32.049999999999997</v>
      </c>
      <c r="C29" s="10">
        <f t="shared" si="2"/>
        <v>32.851249999999993</v>
      </c>
      <c r="D29" s="10">
        <f t="shared" si="2"/>
        <v>33.672531249999992</v>
      </c>
      <c r="E29" s="10">
        <f t="shared" si="2"/>
        <v>34.514344531249989</v>
      </c>
      <c r="F29" s="10">
        <f t="shared" si="2"/>
        <v>35.377203144531236</v>
      </c>
      <c r="G29" s="10">
        <f t="shared" si="2"/>
        <v>36.261633223144514</v>
      </c>
      <c r="H29" s="10">
        <f t="shared" si="2"/>
        <v>37.168174053723121</v>
      </c>
      <c r="I29" s="10">
        <f t="shared" si="2"/>
        <v>38.097378405066195</v>
      </c>
      <c r="J29" s="10">
        <f t="shared" si="2"/>
        <v>39.049812865192848</v>
      </c>
      <c r="K29" s="10">
        <f t="shared" si="2"/>
        <v>40.026058186822667</v>
      </c>
      <c r="L29" s="10">
        <f t="shared" si="2"/>
        <v>41.026709641493227</v>
      </c>
      <c r="M29" s="10">
        <f t="shared" si="2"/>
        <v>42.052377382530551</v>
      </c>
      <c r="N29" s="10">
        <f t="shared" si="2"/>
        <v>43.103686817093809</v>
      </c>
      <c r="O29" s="10">
        <f t="shared" si="2"/>
        <v>44.181278987521154</v>
      </c>
      <c r="P29" s="10">
        <f t="shared" si="2"/>
        <v>45.285810962209176</v>
      </c>
      <c r="Q29" s="10">
        <f t="shared" si="2"/>
        <v>46.417956236264402</v>
      </c>
      <c r="R29" s="11">
        <f t="shared" si="2"/>
        <v>47.578405142171007</v>
      </c>
      <c r="S29" s="12">
        <f t="shared" si="2"/>
        <v>48.767865270725281</v>
      </c>
      <c r="T29" s="12">
        <f t="shared" si="2"/>
        <v>49.987061902493409</v>
      </c>
      <c r="U29" s="12">
        <f t="shared" si="2"/>
        <v>51.236738450055739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9"/>
  <sheetViews>
    <sheetView workbookViewId="0"/>
  </sheetViews>
  <sheetFormatPr defaultRowHeight="14.4" x14ac:dyDescent="0.3"/>
  <cols>
    <col min="1" max="1" width="10.109375" customWidth="1"/>
    <col min="2" max="2" width="11.5546875" bestFit="1" customWidth="1"/>
    <col min="3" max="5" width="11.33203125" customWidth="1"/>
    <col min="6" max="6" width="11.88671875" customWidth="1"/>
    <col min="7" max="9" width="11.33203125" customWidth="1"/>
    <col min="10" max="10" width="11.5546875" customWidth="1"/>
    <col min="11" max="11" width="12.109375" customWidth="1"/>
    <col min="12" max="13" width="11.44140625" customWidth="1"/>
    <col min="14" max="14" width="12.109375" customWidth="1"/>
    <col min="15" max="21" width="11.33203125" customWidth="1"/>
  </cols>
  <sheetData>
    <row r="1" spans="1:21" ht="18" x14ac:dyDescent="0.35">
      <c r="A1" s="4" t="s">
        <v>133</v>
      </c>
    </row>
    <row r="2" spans="1:21" x14ac:dyDescent="0.3">
      <c r="A2" s="13" t="s">
        <v>134</v>
      </c>
      <c r="B2" s="5">
        <v>44105</v>
      </c>
    </row>
    <row r="3" spans="1:21" x14ac:dyDescent="0.3">
      <c r="B3" s="6" t="s">
        <v>135</v>
      </c>
    </row>
    <row r="4" spans="1:21" x14ac:dyDescent="0.3">
      <c r="A4" s="7" t="s">
        <v>131</v>
      </c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>
        <v>7</v>
      </c>
      <c r="I4" s="14">
        <v>8</v>
      </c>
      <c r="J4" s="14">
        <v>9</v>
      </c>
      <c r="K4" s="14">
        <v>10</v>
      </c>
      <c r="L4" s="14">
        <v>11</v>
      </c>
      <c r="M4" s="14">
        <v>12</v>
      </c>
      <c r="N4" s="14">
        <v>13</v>
      </c>
      <c r="O4" s="14">
        <v>14</v>
      </c>
      <c r="P4" s="14">
        <v>15</v>
      </c>
      <c r="Q4" s="14">
        <v>16</v>
      </c>
      <c r="R4" s="14">
        <v>17</v>
      </c>
      <c r="S4" s="14">
        <v>18</v>
      </c>
      <c r="T4" s="14">
        <v>19</v>
      </c>
      <c r="U4" s="14">
        <v>20</v>
      </c>
    </row>
    <row r="5" spans="1:21" x14ac:dyDescent="0.3">
      <c r="A5" s="15" t="s">
        <v>136</v>
      </c>
      <c r="B5" s="16">
        <v>10</v>
      </c>
      <c r="C5" s="16">
        <f t="shared" ref="C5:U5" si="0">SUM(B5*1.025)</f>
        <v>10.25</v>
      </c>
      <c r="D5" s="16">
        <f t="shared" si="0"/>
        <v>10.50625</v>
      </c>
      <c r="E5" s="16">
        <f t="shared" si="0"/>
        <v>10.768906249999999</v>
      </c>
      <c r="F5" s="16">
        <f t="shared" si="0"/>
        <v>11.038128906249998</v>
      </c>
      <c r="G5" s="16">
        <f t="shared" si="0"/>
        <v>11.314082128906247</v>
      </c>
      <c r="H5" s="16">
        <f t="shared" si="0"/>
        <v>11.596934182128901</v>
      </c>
      <c r="I5" s="16">
        <f t="shared" si="0"/>
        <v>11.886857536682124</v>
      </c>
      <c r="J5" s="16">
        <f t="shared" si="0"/>
        <v>12.184028975099176</v>
      </c>
      <c r="K5" s="16">
        <f t="shared" si="0"/>
        <v>12.488629699476654</v>
      </c>
      <c r="L5" s="16">
        <f t="shared" si="0"/>
        <v>12.800845441963569</v>
      </c>
      <c r="M5" s="16">
        <f t="shared" si="0"/>
        <v>13.120866578012656</v>
      </c>
      <c r="N5" s="16">
        <f t="shared" si="0"/>
        <v>13.448888242462971</v>
      </c>
      <c r="O5" s="16">
        <f t="shared" si="0"/>
        <v>13.785110448524543</v>
      </c>
      <c r="P5" s="16">
        <f t="shared" si="0"/>
        <v>14.129738209737656</v>
      </c>
      <c r="Q5" s="16">
        <f t="shared" si="0"/>
        <v>14.482981664981097</v>
      </c>
      <c r="R5" s="17">
        <f t="shared" si="0"/>
        <v>14.845056206605623</v>
      </c>
      <c r="S5" s="17">
        <f t="shared" si="0"/>
        <v>15.216182611770762</v>
      </c>
      <c r="T5" s="17">
        <f t="shared" si="0"/>
        <v>15.596587177065029</v>
      </c>
      <c r="U5" s="17">
        <f t="shared" si="0"/>
        <v>15.986501856491653</v>
      </c>
    </row>
    <row r="6" spans="1:21" x14ac:dyDescent="0.3">
      <c r="A6" s="8" t="s">
        <v>137</v>
      </c>
      <c r="B6" s="10">
        <f>SUM(B5*40)</f>
        <v>400</v>
      </c>
      <c r="C6" s="10">
        <f t="shared" ref="C6:U6" si="1">SUM(C5*40)</f>
        <v>410</v>
      </c>
      <c r="D6" s="10">
        <f t="shared" si="1"/>
        <v>420.25</v>
      </c>
      <c r="E6" s="10">
        <f t="shared" si="1"/>
        <v>430.75624999999997</v>
      </c>
      <c r="F6" s="10">
        <f t="shared" si="1"/>
        <v>441.5251562499999</v>
      </c>
      <c r="G6" s="10">
        <f t="shared" si="1"/>
        <v>452.56328515624989</v>
      </c>
      <c r="H6" s="10">
        <f t="shared" si="1"/>
        <v>463.87736728515608</v>
      </c>
      <c r="I6" s="10">
        <f t="shared" si="1"/>
        <v>475.47430146728493</v>
      </c>
      <c r="J6" s="10">
        <f t="shared" si="1"/>
        <v>487.36115900396703</v>
      </c>
      <c r="K6" s="10">
        <f t="shared" si="1"/>
        <v>499.54518797906616</v>
      </c>
      <c r="L6" s="10">
        <f t="shared" si="1"/>
        <v>512.03381767854273</v>
      </c>
      <c r="M6" s="10">
        <f t="shared" si="1"/>
        <v>524.83466312050621</v>
      </c>
      <c r="N6" s="10">
        <f t="shared" si="1"/>
        <v>537.95552969851883</v>
      </c>
      <c r="O6" s="10">
        <f t="shared" si="1"/>
        <v>551.40441794098172</v>
      </c>
      <c r="P6" s="10">
        <f t="shared" si="1"/>
        <v>565.18952838950622</v>
      </c>
      <c r="Q6" s="10">
        <f t="shared" si="1"/>
        <v>579.31926659924386</v>
      </c>
      <c r="R6" s="10">
        <f t="shared" si="1"/>
        <v>593.80224826422489</v>
      </c>
      <c r="S6" s="10">
        <f t="shared" si="1"/>
        <v>608.64730447083048</v>
      </c>
      <c r="T6" s="10">
        <f t="shared" si="1"/>
        <v>623.86348708260118</v>
      </c>
      <c r="U6" s="10">
        <f t="shared" si="1"/>
        <v>639.46007425966616</v>
      </c>
    </row>
    <row r="7" spans="1:21" x14ac:dyDescent="0.3">
      <c r="A7" s="18" t="s">
        <v>138</v>
      </c>
      <c r="B7" s="19">
        <f>SUM(B6*52)</f>
        <v>20800</v>
      </c>
      <c r="C7" s="19">
        <f t="shared" ref="C7:U7" si="2">SUM(C6*52)</f>
        <v>21320</v>
      </c>
      <c r="D7" s="19">
        <f t="shared" si="2"/>
        <v>21853</v>
      </c>
      <c r="E7" s="19">
        <f t="shared" si="2"/>
        <v>22399.324999999997</v>
      </c>
      <c r="F7" s="19">
        <f>SUM(F6*52)</f>
        <v>22959.308124999996</v>
      </c>
      <c r="G7" s="19">
        <f t="shared" si="2"/>
        <v>23533.290828124995</v>
      </c>
      <c r="H7" s="19">
        <f t="shared" si="2"/>
        <v>24121.623098828117</v>
      </c>
      <c r="I7" s="19">
        <f t="shared" si="2"/>
        <v>24724.663676298816</v>
      </c>
      <c r="J7" s="19">
        <f t="shared" si="2"/>
        <v>25342.780268206287</v>
      </c>
      <c r="K7" s="19">
        <f t="shared" si="2"/>
        <v>25976.349774911439</v>
      </c>
      <c r="L7" s="19">
        <f t="shared" si="2"/>
        <v>26625.758519284223</v>
      </c>
      <c r="M7" s="19">
        <f t="shared" si="2"/>
        <v>27291.402482266323</v>
      </c>
      <c r="N7" s="19">
        <f t="shared" si="2"/>
        <v>27973.68754432298</v>
      </c>
      <c r="O7" s="19">
        <f t="shared" si="2"/>
        <v>28673.029732931049</v>
      </c>
      <c r="P7" s="19">
        <f t="shared" si="2"/>
        <v>29389.855476254324</v>
      </c>
      <c r="Q7" s="19">
        <f t="shared" si="2"/>
        <v>30124.601863160682</v>
      </c>
      <c r="R7" s="19">
        <f t="shared" si="2"/>
        <v>30877.716909739695</v>
      </c>
      <c r="S7" s="19">
        <f t="shared" si="2"/>
        <v>31649.659832483187</v>
      </c>
      <c r="T7" s="19">
        <f t="shared" si="2"/>
        <v>32440.901328295262</v>
      </c>
      <c r="U7" s="19">
        <f t="shared" si="2"/>
        <v>33251.923861502641</v>
      </c>
    </row>
    <row r="8" spans="1:21" x14ac:dyDescent="0.3">
      <c r="A8" s="20" t="s">
        <v>139</v>
      </c>
      <c r="B8" s="21">
        <v>10.51</v>
      </c>
      <c r="C8" s="21">
        <f t="shared" ref="C8:U8" si="3">SUM(B8*1.025)</f>
        <v>10.772749999999998</v>
      </c>
      <c r="D8" s="21">
        <f t="shared" si="3"/>
        <v>11.042068749999997</v>
      </c>
      <c r="E8" s="21">
        <f t="shared" si="3"/>
        <v>11.318120468749996</v>
      </c>
      <c r="F8" s="21">
        <f t="shared" si="3"/>
        <v>11.601073480468745</v>
      </c>
      <c r="G8" s="21">
        <f t="shared" si="3"/>
        <v>11.891100317480463</v>
      </c>
      <c r="H8" s="21">
        <f t="shared" si="3"/>
        <v>12.188377825417474</v>
      </c>
      <c r="I8" s="21">
        <f t="shared" si="3"/>
        <v>12.493087271052909</v>
      </c>
      <c r="J8" s="21">
        <f t="shared" si="3"/>
        <v>12.805414452829231</v>
      </c>
      <c r="K8" s="21">
        <f t="shared" si="3"/>
        <v>13.125549814149961</v>
      </c>
      <c r="L8" s="21">
        <f t="shared" si="3"/>
        <v>13.453688559503709</v>
      </c>
      <c r="M8" s="21">
        <f t="shared" si="3"/>
        <v>13.790030773491301</v>
      </c>
      <c r="N8" s="21">
        <f t="shared" si="3"/>
        <v>14.134781542828582</v>
      </c>
      <c r="O8" s="21">
        <f t="shared" si="3"/>
        <v>14.488151081399296</v>
      </c>
      <c r="P8" s="21">
        <f t="shared" si="3"/>
        <v>14.850354858434278</v>
      </c>
      <c r="Q8" s="21">
        <f t="shared" si="3"/>
        <v>15.221613729895134</v>
      </c>
      <c r="R8" s="22">
        <f t="shared" si="3"/>
        <v>15.602154073142511</v>
      </c>
      <c r="S8" s="23">
        <f t="shared" si="3"/>
        <v>15.992207924971073</v>
      </c>
      <c r="T8" s="23">
        <f t="shared" si="3"/>
        <v>16.392013123095349</v>
      </c>
      <c r="U8" s="23">
        <f t="shared" si="3"/>
        <v>16.80181345117273</v>
      </c>
    </row>
    <row r="9" spans="1:21" x14ac:dyDescent="0.3">
      <c r="A9" s="8" t="s">
        <v>137</v>
      </c>
      <c r="B9" s="10">
        <f>SUM(B8*40)</f>
        <v>420.4</v>
      </c>
      <c r="C9" s="10">
        <f t="shared" ref="C9:U9" si="4">SUM(C8*40)</f>
        <v>430.90999999999997</v>
      </c>
      <c r="D9" s="10">
        <f t="shared" si="4"/>
        <v>441.68274999999988</v>
      </c>
      <c r="E9" s="10">
        <f t="shared" si="4"/>
        <v>452.72481874999983</v>
      </c>
      <c r="F9" s="10">
        <f t="shared" si="4"/>
        <v>464.04293921874978</v>
      </c>
      <c r="G9" s="10">
        <f t="shared" si="4"/>
        <v>475.64401269921854</v>
      </c>
      <c r="H9" s="10">
        <f t="shared" si="4"/>
        <v>487.53511301669897</v>
      </c>
      <c r="I9" s="10">
        <f t="shared" si="4"/>
        <v>499.72349084211635</v>
      </c>
      <c r="J9" s="10">
        <f t="shared" si="4"/>
        <v>512.21657811316925</v>
      </c>
      <c r="K9" s="10">
        <f t="shared" si="4"/>
        <v>525.0219925659984</v>
      </c>
      <c r="L9" s="10">
        <f t="shared" si="4"/>
        <v>538.14754238014837</v>
      </c>
      <c r="M9" s="10">
        <f t="shared" si="4"/>
        <v>551.60123093965205</v>
      </c>
      <c r="N9" s="10">
        <f t="shared" si="4"/>
        <v>565.39126171314331</v>
      </c>
      <c r="O9" s="10">
        <f t="shared" si="4"/>
        <v>579.5260432559719</v>
      </c>
      <c r="P9" s="10">
        <f t="shared" si="4"/>
        <v>594.01419433737112</v>
      </c>
      <c r="Q9" s="10">
        <f t="shared" si="4"/>
        <v>608.86454919580535</v>
      </c>
      <c r="R9" s="10">
        <f t="shared" si="4"/>
        <v>624.08616292570048</v>
      </c>
      <c r="S9" s="10">
        <f t="shared" si="4"/>
        <v>639.68831699884288</v>
      </c>
      <c r="T9" s="10">
        <f t="shared" si="4"/>
        <v>655.680524923814</v>
      </c>
      <c r="U9" s="10">
        <f t="shared" si="4"/>
        <v>672.07253804690924</v>
      </c>
    </row>
    <row r="10" spans="1:21" x14ac:dyDescent="0.3">
      <c r="A10" s="18" t="s">
        <v>138</v>
      </c>
      <c r="B10" s="10">
        <f>SUM(B9*52)</f>
        <v>21860.799999999999</v>
      </c>
      <c r="C10" s="10">
        <f t="shared" ref="C10:U10" si="5">SUM(C9*52)</f>
        <v>22407.32</v>
      </c>
      <c r="D10" s="10">
        <f t="shared" si="5"/>
        <v>22967.502999999993</v>
      </c>
      <c r="E10" s="10">
        <f t="shared" si="5"/>
        <v>23541.69057499999</v>
      </c>
      <c r="F10" s="10">
        <f t="shared" si="5"/>
        <v>24130.232839374989</v>
      </c>
      <c r="G10" s="10">
        <f t="shared" si="5"/>
        <v>24733.488660359362</v>
      </c>
      <c r="H10" s="10">
        <f t="shared" si="5"/>
        <v>25351.825876868348</v>
      </c>
      <c r="I10" s="10">
        <f t="shared" si="5"/>
        <v>25985.621523790051</v>
      </c>
      <c r="J10" s="10">
        <f t="shared" si="5"/>
        <v>26635.262061884801</v>
      </c>
      <c r="K10" s="10">
        <f t="shared" si="5"/>
        <v>27301.143613431916</v>
      </c>
      <c r="L10" s="10">
        <f t="shared" si="5"/>
        <v>27983.672203767714</v>
      </c>
      <c r="M10" s="10">
        <f t="shared" si="5"/>
        <v>28683.264008861908</v>
      </c>
      <c r="N10" s="10">
        <f t="shared" si="5"/>
        <v>29400.345609083452</v>
      </c>
      <c r="O10" s="10">
        <f t="shared" si="5"/>
        <v>30135.354249310538</v>
      </c>
      <c r="P10" s="10">
        <f t="shared" si="5"/>
        <v>30888.7381055433</v>
      </c>
      <c r="Q10" s="10">
        <f t="shared" si="5"/>
        <v>31660.956558181879</v>
      </c>
      <c r="R10" s="10">
        <f t="shared" si="5"/>
        <v>32452.480472136423</v>
      </c>
      <c r="S10" s="10">
        <f t="shared" si="5"/>
        <v>33263.792483939833</v>
      </c>
      <c r="T10" s="10">
        <f t="shared" si="5"/>
        <v>34095.387296038331</v>
      </c>
      <c r="U10" s="10">
        <f t="shared" si="5"/>
        <v>34947.771978439283</v>
      </c>
    </row>
    <row r="11" spans="1:21" x14ac:dyDescent="0.3">
      <c r="A11" s="24" t="s">
        <v>140</v>
      </c>
      <c r="B11" s="25">
        <v>11.05</v>
      </c>
      <c r="C11" s="25">
        <f t="shared" ref="C11:U11" si="6">SUM(B11*1.025)</f>
        <v>11.32625</v>
      </c>
      <c r="D11" s="25">
        <f t="shared" si="6"/>
        <v>11.609406249999999</v>
      </c>
      <c r="E11" s="25">
        <f t="shared" si="6"/>
        <v>11.899641406249998</v>
      </c>
      <c r="F11" s="25">
        <f t="shared" si="6"/>
        <v>12.197132441406247</v>
      </c>
      <c r="G11" s="25">
        <f t="shared" si="6"/>
        <v>12.502060752441402</v>
      </c>
      <c r="H11" s="25">
        <f t="shared" si="6"/>
        <v>12.814612271252436</v>
      </c>
      <c r="I11" s="25">
        <f t="shared" si="6"/>
        <v>13.134977578033746</v>
      </c>
      <c r="J11" s="25">
        <f t="shared" si="6"/>
        <v>13.463352017484588</v>
      </c>
      <c r="K11" s="25">
        <f t="shared" si="6"/>
        <v>13.799935817921702</v>
      </c>
      <c r="L11" s="25">
        <f t="shared" si="6"/>
        <v>14.144934213369742</v>
      </c>
      <c r="M11" s="25">
        <f t="shared" si="6"/>
        <v>14.498557568703985</v>
      </c>
      <c r="N11" s="25">
        <f t="shared" si="6"/>
        <v>14.861021507921583</v>
      </c>
      <c r="O11" s="25">
        <f t="shared" si="6"/>
        <v>15.232547045619622</v>
      </c>
      <c r="P11" s="25">
        <f t="shared" si="6"/>
        <v>15.613360721760111</v>
      </c>
      <c r="Q11" s="25">
        <f t="shared" si="6"/>
        <v>16.003694739804114</v>
      </c>
      <c r="R11" s="26">
        <f t="shared" si="6"/>
        <v>16.403787108299216</v>
      </c>
      <c r="S11" s="27">
        <f t="shared" si="6"/>
        <v>16.813881786006696</v>
      </c>
      <c r="T11" s="27">
        <f t="shared" si="6"/>
        <v>17.234228830656864</v>
      </c>
      <c r="U11" s="27">
        <f t="shared" si="6"/>
        <v>17.665084551423284</v>
      </c>
    </row>
    <row r="12" spans="1:21" x14ac:dyDescent="0.3">
      <c r="A12" s="8" t="s">
        <v>137</v>
      </c>
      <c r="B12" s="10">
        <f>SUM(B11*40)</f>
        <v>442</v>
      </c>
      <c r="C12" s="10">
        <f t="shared" ref="C12:U12" si="7">SUM(C11*40)</f>
        <v>453.05</v>
      </c>
      <c r="D12" s="10">
        <f t="shared" si="7"/>
        <v>464.37624999999997</v>
      </c>
      <c r="E12" s="10">
        <f t="shared" si="7"/>
        <v>475.98565624999992</v>
      </c>
      <c r="F12" s="10">
        <f t="shared" si="7"/>
        <v>487.88529765624986</v>
      </c>
      <c r="G12" s="10">
        <f t="shared" si="7"/>
        <v>500.08243009765607</v>
      </c>
      <c r="H12" s="10">
        <f t="shared" si="7"/>
        <v>512.58449085009738</v>
      </c>
      <c r="I12" s="10">
        <f t="shared" si="7"/>
        <v>525.39910312134987</v>
      </c>
      <c r="J12" s="10">
        <f t="shared" si="7"/>
        <v>538.53408069938359</v>
      </c>
      <c r="K12" s="10">
        <f t="shared" si="7"/>
        <v>551.99743271686805</v>
      </c>
      <c r="L12" s="10">
        <f t="shared" si="7"/>
        <v>565.79736853478971</v>
      </c>
      <c r="M12" s="10">
        <f t="shared" si="7"/>
        <v>579.94230274815936</v>
      </c>
      <c r="N12" s="10">
        <f t="shared" si="7"/>
        <v>594.44086031686334</v>
      </c>
      <c r="O12" s="10">
        <f t="shared" si="7"/>
        <v>609.30188182478491</v>
      </c>
      <c r="P12" s="10">
        <f t="shared" si="7"/>
        <v>624.53442887040444</v>
      </c>
      <c r="Q12" s="10">
        <f t="shared" si="7"/>
        <v>640.1477895921646</v>
      </c>
      <c r="R12" s="10">
        <f t="shared" si="7"/>
        <v>656.15148433196862</v>
      </c>
      <c r="S12" s="10">
        <f t="shared" si="7"/>
        <v>672.55527144026792</v>
      </c>
      <c r="T12" s="10">
        <f t="shared" si="7"/>
        <v>689.36915322627453</v>
      </c>
      <c r="U12" s="10">
        <f t="shared" si="7"/>
        <v>706.60338205693142</v>
      </c>
    </row>
    <row r="13" spans="1:21" x14ac:dyDescent="0.3">
      <c r="A13" s="18" t="s">
        <v>138</v>
      </c>
      <c r="B13" s="10">
        <f>SUM(B12*52)</f>
        <v>22984</v>
      </c>
      <c r="C13" s="10">
        <f t="shared" ref="C13:U13" si="8">SUM(C12*52)</f>
        <v>23558.600000000002</v>
      </c>
      <c r="D13" s="10">
        <f t="shared" si="8"/>
        <v>24147.564999999999</v>
      </c>
      <c r="E13" s="10">
        <f t="shared" si="8"/>
        <v>24751.254124999996</v>
      </c>
      <c r="F13" s="10">
        <f t="shared" si="8"/>
        <v>25370.035478124992</v>
      </c>
      <c r="G13" s="10">
        <f t="shared" si="8"/>
        <v>26004.286365078115</v>
      </c>
      <c r="H13" s="10">
        <f t="shared" si="8"/>
        <v>26654.393524205065</v>
      </c>
      <c r="I13" s="10">
        <f t="shared" si="8"/>
        <v>27320.753362310192</v>
      </c>
      <c r="J13" s="10">
        <f t="shared" si="8"/>
        <v>28003.772196367947</v>
      </c>
      <c r="K13" s="10">
        <f t="shared" si="8"/>
        <v>28703.866501277138</v>
      </c>
      <c r="L13" s="10">
        <f t="shared" si="8"/>
        <v>29421.463163809065</v>
      </c>
      <c r="M13" s="10">
        <f t="shared" si="8"/>
        <v>30156.999742904285</v>
      </c>
      <c r="N13" s="10">
        <f t="shared" si="8"/>
        <v>30910.924736476893</v>
      </c>
      <c r="O13" s="10">
        <f t="shared" si="8"/>
        <v>31683.697854888815</v>
      </c>
      <c r="P13" s="10">
        <f t="shared" si="8"/>
        <v>32475.79030126103</v>
      </c>
      <c r="Q13" s="10">
        <f t="shared" si="8"/>
        <v>33287.685058792558</v>
      </c>
      <c r="R13" s="10">
        <f t="shared" si="8"/>
        <v>34119.877185262369</v>
      </c>
      <c r="S13" s="10">
        <f t="shared" si="8"/>
        <v>34972.87411489393</v>
      </c>
      <c r="T13" s="10">
        <f t="shared" si="8"/>
        <v>35847.195967766274</v>
      </c>
      <c r="U13" s="10">
        <f t="shared" si="8"/>
        <v>36743.375866960436</v>
      </c>
    </row>
    <row r="14" spans="1:21" x14ac:dyDescent="0.3">
      <c r="A14" s="28" t="s">
        <v>141</v>
      </c>
      <c r="B14" s="29">
        <v>11.6</v>
      </c>
      <c r="C14" s="29">
        <f t="shared" ref="C14:U14" si="9">SUM(B14*1.025)</f>
        <v>11.889999999999999</v>
      </c>
      <c r="D14" s="29">
        <f t="shared" si="9"/>
        <v>12.187249999999997</v>
      </c>
      <c r="E14" s="29">
        <f t="shared" si="9"/>
        <v>12.491931249999995</v>
      </c>
      <c r="F14" s="29">
        <f t="shared" si="9"/>
        <v>12.804229531249995</v>
      </c>
      <c r="G14" s="29">
        <f t="shared" si="9"/>
        <v>13.124335269531244</v>
      </c>
      <c r="H14" s="29">
        <f t="shared" si="9"/>
        <v>13.452443651269524</v>
      </c>
      <c r="I14" s="29">
        <f t="shared" si="9"/>
        <v>13.78875474255126</v>
      </c>
      <c r="J14" s="29">
        <f t="shared" si="9"/>
        <v>14.13347361111504</v>
      </c>
      <c r="K14" s="29">
        <f t="shared" si="9"/>
        <v>14.486810451392914</v>
      </c>
      <c r="L14" s="29">
        <f t="shared" si="9"/>
        <v>14.848980712677736</v>
      </c>
      <c r="M14" s="29">
        <f t="shared" si="9"/>
        <v>15.220205230494679</v>
      </c>
      <c r="N14" s="29">
        <f t="shared" si="9"/>
        <v>15.600710361257045</v>
      </c>
      <c r="O14" s="29">
        <f t="shared" si="9"/>
        <v>15.99072812028847</v>
      </c>
      <c r="P14" s="29">
        <f t="shared" si="9"/>
        <v>16.390496323295679</v>
      </c>
      <c r="Q14" s="29">
        <f t="shared" si="9"/>
        <v>16.800258731378069</v>
      </c>
      <c r="R14" s="30">
        <f t="shared" si="9"/>
        <v>17.220265199662521</v>
      </c>
      <c r="S14" s="31">
        <f t="shared" si="9"/>
        <v>17.650771829654083</v>
      </c>
      <c r="T14" s="31">
        <f t="shared" si="9"/>
        <v>18.092041125395433</v>
      </c>
      <c r="U14" s="31">
        <f t="shared" si="9"/>
        <v>18.544342153530316</v>
      </c>
    </row>
    <row r="15" spans="1:21" x14ac:dyDescent="0.3">
      <c r="A15" s="8" t="s">
        <v>137</v>
      </c>
      <c r="B15" s="10">
        <f>SUM(B14*40)</f>
        <v>464</v>
      </c>
      <c r="C15" s="10">
        <f t="shared" ref="C15:U15" si="10">SUM(C14*40)</f>
        <v>475.59999999999997</v>
      </c>
      <c r="D15" s="10">
        <f t="shared" si="10"/>
        <v>487.4899999999999</v>
      </c>
      <c r="E15" s="10">
        <f t="shared" si="10"/>
        <v>499.67724999999979</v>
      </c>
      <c r="F15" s="10">
        <f t="shared" si="10"/>
        <v>512.16918124999984</v>
      </c>
      <c r="G15" s="10">
        <f t="shared" si="10"/>
        <v>524.97341078124975</v>
      </c>
      <c r="H15" s="10">
        <f t="shared" si="10"/>
        <v>538.09774605078098</v>
      </c>
      <c r="I15" s="10">
        <f t="shared" si="10"/>
        <v>551.55018970205037</v>
      </c>
      <c r="J15" s="10">
        <f t="shared" si="10"/>
        <v>565.33894444460157</v>
      </c>
      <c r="K15" s="10">
        <f t="shared" si="10"/>
        <v>579.47241805571662</v>
      </c>
      <c r="L15" s="10">
        <f t="shared" si="10"/>
        <v>593.9592285071094</v>
      </c>
      <c r="M15" s="10">
        <f t="shared" si="10"/>
        <v>608.80820921978716</v>
      </c>
      <c r="N15" s="10">
        <f t="shared" si="10"/>
        <v>624.02841445028184</v>
      </c>
      <c r="O15" s="10">
        <f t="shared" si="10"/>
        <v>639.62912481153876</v>
      </c>
      <c r="P15" s="10">
        <f t="shared" si="10"/>
        <v>655.61985293182715</v>
      </c>
      <c r="Q15" s="10">
        <f t="shared" si="10"/>
        <v>672.01034925512272</v>
      </c>
      <c r="R15" s="10">
        <f t="shared" si="10"/>
        <v>688.81060798650083</v>
      </c>
      <c r="S15" s="10">
        <f t="shared" si="10"/>
        <v>706.03087318616326</v>
      </c>
      <c r="T15" s="10">
        <f t="shared" si="10"/>
        <v>723.68164501581737</v>
      </c>
      <c r="U15" s="10">
        <f t="shared" si="10"/>
        <v>741.77368614121269</v>
      </c>
    </row>
    <row r="16" spans="1:21" x14ac:dyDescent="0.3">
      <c r="A16" s="18" t="s">
        <v>138</v>
      </c>
      <c r="B16" s="10">
        <f>SUM(B15*52)</f>
        <v>24128</v>
      </c>
      <c r="C16" s="10">
        <f t="shared" ref="C16:U16" si="11">SUM(C15*52)</f>
        <v>24731.199999999997</v>
      </c>
      <c r="D16" s="10">
        <f t="shared" si="11"/>
        <v>25349.479999999996</v>
      </c>
      <c r="E16" s="10">
        <f t="shared" si="11"/>
        <v>25983.21699999999</v>
      </c>
      <c r="F16" s="10">
        <f t="shared" si="11"/>
        <v>26632.79742499999</v>
      </c>
      <c r="G16" s="10">
        <f t="shared" si="11"/>
        <v>27298.617360624987</v>
      </c>
      <c r="H16" s="10">
        <f t="shared" si="11"/>
        <v>27981.08279464061</v>
      </c>
      <c r="I16" s="10">
        <f t="shared" si="11"/>
        <v>28680.609864506619</v>
      </c>
      <c r="J16" s="10">
        <f t="shared" si="11"/>
        <v>29397.625111119283</v>
      </c>
      <c r="K16" s="10">
        <f t="shared" si="11"/>
        <v>30132.565738897265</v>
      </c>
      <c r="L16" s="10">
        <f t="shared" si="11"/>
        <v>30885.879882369689</v>
      </c>
      <c r="M16" s="10">
        <f t="shared" si="11"/>
        <v>31658.026879428933</v>
      </c>
      <c r="N16" s="10">
        <f t="shared" si="11"/>
        <v>32449.477551414657</v>
      </c>
      <c r="O16" s="10">
        <f t="shared" si="11"/>
        <v>33260.714490200015</v>
      </c>
      <c r="P16" s="10">
        <f t="shared" si="11"/>
        <v>34092.232352455016</v>
      </c>
      <c r="Q16" s="10">
        <f t="shared" si="11"/>
        <v>34944.538161266384</v>
      </c>
      <c r="R16" s="10">
        <f t="shared" si="11"/>
        <v>35818.15161529804</v>
      </c>
      <c r="S16" s="10">
        <f t="shared" si="11"/>
        <v>36713.605405680486</v>
      </c>
      <c r="T16" s="10">
        <f t="shared" si="11"/>
        <v>37631.445540822504</v>
      </c>
      <c r="U16" s="10">
        <f t="shared" si="11"/>
        <v>38572.231679343058</v>
      </c>
    </row>
    <row r="17" spans="1:21" x14ac:dyDescent="0.3">
      <c r="A17" s="32" t="s">
        <v>142</v>
      </c>
      <c r="B17" s="33">
        <v>12.19</v>
      </c>
      <c r="C17" s="33">
        <f t="shared" ref="C17:U17" si="12">SUM(B17*1.025)</f>
        <v>12.494749999999998</v>
      </c>
      <c r="D17" s="33">
        <f t="shared" si="12"/>
        <v>12.807118749999997</v>
      </c>
      <c r="E17" s="33">
        <f t="shared" si="12"/>
        <v>13.127296718749996</v>
      </c>
      <c r="F17" s="33">
        <f t="shared" si="12"/>
        <v>13.455479136718745</v>
      </c>
      <c r="G17" s="33">
        <f t="shared" si="12"/>
        <v>13.791866115136713</v>
      </c>
      <c r="H17" s="33">
        <f t="shared" si="12"/>
        <v>14.13666276801513</v>
      </c>
      <c r="I17" s="33">
        <f t="shared" si="12"/>
        <v>14.490079337215507</v>
      </c>
      <c r="J17" s="33">
        <f t="shared" si="12"/>
        <v>14.852331320645893</v>
      </c>
      <c r="K17" s="33">
        <f t="shared" si="12"/>
        <v>15.22363960366204</v>
      </c>
      <c r="L17" s="33">
        <f t="shared" si="12"/>
        <v>15.60423059375359</v>
      </c>
      <c r="M17" s="33">
        <f t="shared" si="12"/>
        <v>15.994336358597428</v>
      </c>
      <c r="N17" s="33">
        <f t="shared" si="12"/>
        <v>16.394194767562361</v>
      </c>
      <c r="O17" s="33">
        <f t="shared" si="12"/>
        <v>16.804049636751419</v>
      </c>
      <c r="P17" s="33">
        <f t="shared" si="12"/>
        <v>17.224150877670201</v>
      </c>
      <c r="Q17" s="33">
        <f t="shared" si="12"/>
        <v>17.654754649611956</v>
      </c>
      <c r="R17" s="34">
        <f t="shared" si="12"/>
        <v>18.096123515852252</v>
      </c>
      <c r="S17" s="35">
        <f t="shared" si="12"/>
        <v>18.548526603748556</v>
      </c>
      <c r="T17" s="35">
        <f t="shared" si="12"/>
        <v>19.012239768842267</v>
      </c>
      <c r="U17" s="35">
        <f t="shared" si="12"/>
        <v>19.487545763063324</v>
      </c>
    </row>
    <row r="18" spans="1:21" x14ac:dyDescent="0.3">
      <c r="A18" s="8" t="s">
        <v>137</v>
      </c>
      <c r="B18" s="10">
        <f>SUM(B17*40)</f>
        <v>487.59999999999997</v>
      </c>
      <c r="C18" s="10">
        <f t="shared" ref="C18:U18" si="13">SUM(C17*40)</f>
        <v>499.78999999999991</v>
      </c>
      <c r="D18" s="10">
        <f t="shared" si="13"/>
        <v>512.28474999999992</v>
      </c>
      <c r="E18" s="10">
        <f t="shared" si="13"/>
        <v>525.09186874999978</v>
      </c>
      <c r="F18" s="10">
        <f t="shared" si="13"/>
        <v>538.21916546874979</v>
      </c>
      <c r="G18" s="10">
        <f t="shared" si="13"/>
        <v>551.67464460546853</v>
      </c>
      <c r="H18" s="10">
        <f t="shared" si="13"/>
        <v>565.46651072060524</v>
      </c>
      <c r="I18" s="10">
        <f t="shared" si="13"/>
        <v>579.60317348862031</v>
      </c>
      <c r="J18" s="10">
        <f t="shared" si="13"/>
        <v>594.09325282583575</v>
      </c>
      <c r="K18" s="10">
        <f t="shared" si="13"/>
        <v>608.94558414648156</v>
      </c>
      <c r="L18" s="10">
        <f t="shared" si="13"/>
        <v>624.1692237501436</v>
      </c>
      <c r="M18" s="10">
        <f t="shared" si="13"/>
        <v>639.77345434389713</v>
      </c>
      <c r="N18" s="10">
        <f t="shared" si="13"/>
        <v>655.76779070249449</v>
      </c>
      <c r="O18" s="10">
        <f t="shared" si="13"/>
        <v>672.16198547005672</v>
      </c>
      <c r="P18" s="10">
        <f t="shared" si="13"/>
        <v>688.96603510680802</v>
      </c>
      <c r="Q18" s="10">
        <f t="shared" si="13"/>
        <v>706.19018598447826</v>
      </c>
      <c r="R18" s="10">
        <f t="shared" si="13"/>
        <v>723.84494063409011</v>
      </c>
      <c r="S18" s="10">
        <f t="shared" si="13"/>
        <v>741.94106414994224</v>
      </c>
      <c r="T18" s="10">
        <f t="shared" si="13"/>
        <v>760.48959075369066</v>
      </c>
      <c r="U18" s="10">
        <f t="shared" si="13"/>
        <v>779.50183052253294</v>
      </c>
    </row>
    <row r="19" spans="1:21" x14ac:dyDescent="0.3">
      <c r="A19" s="18" t="s">
        <v>138</v>
      </c>
      <c r="B19" s="10">
        <f>SUM(B18*52)</f>
        <v>25355.199999999997</v>
      </c>
      <c r="C19" s="10">
        <f t="shared" ref="C19:U19" si="14">SUM(C18*52)</f>
        <v>25989.079999999994</v>
      </c>
      <c r="D19" s="10">
        <f t="shared" si="14"/>
        <v>26638.806999999997</v>
      </c>
      <c r="E19" s="10">
        <f t="shared" si="14"/>
        <v>27304.777174999988</v>
      </c>
      <c r="F19" s="10">
        <f t="shared" si="14"/>
        <v>27987.39660437499</v>
      </c>
      <c r="G19" s="10">
        <f t="shared" si="14"/>
        <v>28687.081519484364</v>
      </c>
      <c r="H19" s="10">
        <f t="shared" si="14"/>
        <v>29404.258557471472</v>
      </c>
      <c r="I19" s="10">
        <f t="shared" si="14"/>
        <v>30139.365021408255</v>
      </c>
      <c r="J19" s="10">
        <f t="shared" si="14"/>
        <v>30892.849146943459</v>
      </c>
      <c r="K19" s="10">
        <f t="shared" si="14"/>
        <v>31665.170375617043</v>
      </c>
      <c r="L19" s="10">
        <f t="shared" si="14"/>
        <v>32456.799635007468</v>
      </c>
      <c r="M19" s="10">
        <f t="shared" si="14"/>
        <v>33268.219625882652</v>
      </c>
      <c r="N19" s="10">
        <f t="shared" si="14"/>
        <v>34099.925116529717</v>
      </c>
      <c r="O19" s="10">
        <f t="shared" si="14"/>
        <v>34952.423244442951</v>
      </c>
      <c r="P19" s="10">
        <f t="shared" si="14"/>
        <v>35826.233825554016</v>
      </c>
      <c r="Q19" s="10">
        <f t="shared" si="14"/>
        <v>36721.889671192868</v>
      </c>
      <c r="R19" s="10">
        <f t="shared" si="14"/>
        <v>37639.936912972684</v>
      </c>
      <c r="S19" s="10">
        <f t="shared" si="14"/>
        <v>38580.935335796996</v>
      </c>
      <c r="T19" s="10">
        <f t="shared" si="14"/>
        <v>39545.458719191913</v>
      </c>
      <c r="U19" s="10">
        <f t="shared" si="14"/>
        <v>40534.095187171712</v>
      </c>
    </row>
    <row r="20" spans="1:21" x14ac:dyDescent="0.3">
      <c r="A20" s="36" t="s">
        <v>143</v>
      </c>
      <c r="B20" s="37">
        <v>12.8</v>
      </c>
      <c r="C20" s="37">
        <f t="shared" ref="C20:U20" si="15">SUM(B20*1.025)</f>
        <v>13.12</v>
      </c>
      <c r="D20" s="37">
        <f t="shared" si="15"/>
        <v>13.447999999999999</v>
      </c>
      <c r="E20" s="37">
        <f t="shared" si="15"/>
        <v>13.784199999999997</v>
      </c>
      <c r="F20" s="37">
        <f t="shared" si="15"/>
        <v>14.128804999999995</v>
      </c>
      <c r="G20" s="37">
        <f t="shared" si="15"/>
        <v>14.482025124999993</v>
      </c>
      <c r="H20" s="37">
        <f t="shared" si="15"/>
        <v>14.844075753124992</v>
      </c>
      <c r="I20" s="37">
        <f t="shared" si="15"/>
        <v>15.215177646953116</v>
      </c>
      <c r="J20" s="37">
        <f t="shared" si="15"/>
        <v>15.595557088126942</v>
      </c>
      <c r="K20" s="37">
        <f t="shared" si="15"/>
        <v>15.985446015330114</v>
      </c>
      <c r="L20" s="37">
        <f t="shared" si="15"/>
        <v>16.385082165713364</v>
      </c>
      <c r="M20" s="37">
        <f t="shared" si="15"/>
        <v>16.794709219856195</v>
      </c>
      <c r="N20" s="37">
        <f t="shared" si="15"/>
        <v>17.214576950352598</v>
      </c>
      <c r="O20" s="37">
        <f t="shared" si="15"/>
        <v>17.644941374111411</v>
      </c>
      <c r="P20" s="37">
        <f t="shared" si="15"/>
        <v>18.086064908464195</v>
      </c>
      <c r="Q20" s="37">
        <f t="shared" si="15"/>
        <v>18.538216531175799</v>
      </c>
      <c r="R20" s="38">
        <f t="shared" si="15"/>
        <v>19.001671944455193</v>
      </c>
      <c r="S20" s="39">
        <f t="shared" si="15"/>
        <v>19.476713743066572</v>
      </c>
      <c r="T20" s="39">
        <f t="shared" si="15"/>
        <v>19.963631586643235</v>
      </c>
      <c r="U20" s="39">
        <f t="shared" si="15"/>
        <v>20.462722376309316</v>
      </c>
    </row>
    <row r="21" spans="1:21" x14ac:dyDescent="0.3">
      <c r="A21" s="8" t="s">
        <v>137</v>
      </c>
      <c r="B21" s="10">
        <f>SUM(B20*40)</f>
        <v>512</v>
      </c>
      <c r="C21" s="10">
        <f t="shared" ref="C21:U21" si="16">SUM(C20*40)</f>
        <v>524.79999999999995</v>
      </c>
      <c r="D21" s="10">
        <f t="shared" si="16"/>
        <v>537.91999999999996</v>
      </c>
      <c r="E21" s="10">
        <f t="shared" si="16"/>
        <v>551.36799999999982</v>
      </c>
      <c r="F21" s="10">
        <f t="shared" si="16"/>
        <v>565.15219999999977</v>
      </c>
      <c r="G21" s="10">
        <f t="shared" si="16"/>
        <v>579.28100499999971</v>
      </c>
      <c r="H21" s="10">
        <f t="shared" si="16"/>
        <v>593.76303012499966</v>
      </c>
      <c r="I21" s="10">
        <f t="shared" si="16"/>
        <v>608.60710587812468</v>
      </c>
      <c r="J21" s="10">
        <f t="shared" si="16"/>
        <v>623.82228352507764</v>
      </c>
      <c r="K21" s="10">
        <f t="shared" si="16"/>
        <v>639.41784061320459</v>
      </c>
      <c r="L21" s="10">
        <f t="shared" si="16"/>
        <v>655.40328662853449</v>
      </c>
      <c r="M21" s="10">
        <f t="shared" si="16"/>
        <v>671.78836879424784</v>
      </c>
      <c r="N21" s="10">
        <f t="shared" si="16"/>
        <v>688.58307801410388</v>
      </c>
      <c r="O21" s="10">
        <f t="shared" si="16"/>
        <v>705.79765496445646</v>
      </c>
      <c r="P21" s="10">
        <f t="shared" si="16"/>
        <v>723.4425963385678</v>
      </c>
      <c r="Q21" s="10">
        <f t="shared" si="16"/>
        <v>741.52866124703201</v>
      </c>
      <c r="R21" s="10">
        <f t="shared" si="16"/>
        <v>760.06687777820775</v>
      </c>
      <c r="S21" s="10">
        <f t="shared" si="16"/>
        <v>779.06854972266285</v>
      </c>
      <c r="T21" s="10">
        <f t="shared" si="16"/>
        <v>798.54526346572936</v>
      </c>
      <c r="U21" s="10">
        <f t="shared" si="16"/>
        <v>818.50889505237262</v>
      </c>
    </row>
    <row r="22" spans="1:21" x14ac:dyDescent="0.3">
      <c r="A22" s="18" t="s">
        <v>138</v>
      </c>
      <c r="B22" s="10">
        <f>SUM(B21*52)</f>
        <v>26624</v>
      </c>
      <c r="C22" s="10">
        <f t="shared" ref="C22:U22" si="17">SUM(C21*52)</f>
        <v>27289.599999999999</v>
      </c>
      <c r="D22" s="10">
        <f t="shared" si="17"/>
        <v>27971.839999999997</v>
      </c>
      <c r="E22" s="10">
        <f t="shared" si="17"/>
        <v>28671.135999999991</v>
      </c>
      <c r="F22" s="10">
        <f t="shared" si="17"/>
        <v>29387.914399999987</v>
      </c>
      <c r="G22" s="10">
        <f t="shared" si="17"/>
        <v>30122.612259999984</v>
      </c>
      <c r="H22" s="10">
        <f t="shared" si="17"/>
        <v>30875.67756649998</v>
      </c>
      <c r="I22" s="10">
        <f t="shared" si="17"/>
        <v>31647.569505662483</v>
      </c>
      <c r="J22" s="10">
        <f t="shared" si="17"/>
        <v>32438.758743304039</v>
      </c>
      <c r="K22" s="10">
        <f t="shared" si="17"/>
        <v>33249.72771188664</v>
      </c>
      <c r="L22" s="10">
        <f t="shared" si="17"/>
        <v>34080.970904683796</v>
      </c>
      <c r="M22" s="10">
        <f t="shared" si="17"/>
        <v>34932.995177300887</v>
      </c>
      <c r="N22" s="10">
        <f t="shared" si="17"/>
        <v>35806.320056733399</v>
      </c>
      <c r="O22" s="10">
        <f t="shared" si="17"/>
        <v>36701.478058151733</v>
      </c>
      <c r="P22" s="10">
        <f t="shared" si="17"/>
        <v>37619.015009605522</v>
      </c>
      <c r="Q22" s="10">
        <f t="shared" si="17"/>
        <v>38559.490384845667</v>
      </c>
      <c r="R22" s="10">
        <f t="shared" si="17"/>
        <v>39523.477644466802</v>
      </c>
      <c r="S22" s="10">
        <f t="shared" si="17"/>
        <v>40511.564585578468</v>
      </c>
      <c r="T22" s="10">
        <f t="shared" si="17"/>
        <v>41524.353700217929</v>
      </c>
      <c r="U22" s="10">
        <f t="shared" si="17"/>
        <v>42562.462542723377</v>
      </c>
    </row>
    <row r="23" spans="1:21" x14ac:dyDescent="0.3">
      <c r="A23" s="40" t="s">
        <v>144</v>
      </c>
      <c r="B23" s="41">
        <v>13.44</v>
      </c>
      <c r="C23" s="41">
        <f t="shared" ref="C23:U23" si="18">SUM(B23*1.025)</f>
        <v>13.775999999999998</v>
      </c>
      <c r="D23" s="41">
        <f t="shared" si="18"/>
        <v>14.120399999999997</v>
      </c>
      <c r="E23" s="41">
        <f t="shared" si="18"/>
        <v>14.473409999999996</v>
      </c>
      <c r="F23" s="41">
        <f t="shared" si="18"/>
        <v>14.835245249999994</v>
      </c>
      <c r="G23" s="41">
        <f t="shared" si="18"/>
        <v>15.206126381249993</v>
      </c>
      <c r="H23" s="41">
        <f t="shared" si="18"/>
        <v>15.586279540781241</v>
      </c>
      <c r="I23" s="41">
        <f t="shared" si="18"/>
        <v>15.975936529300771</v>
      </c>
      <c r="J23" s="41">
        <f t="shared" si="18"/>
        <v>16.375334942533289</v>
      </c>
      <c r="K23" s="41">
        <f t="shared" si="18"/>
        <v>16.784718316096619</v>
      </c>
      <c r="L23" s="41">
        <f t="shared" si="18"/>
        <v>17.204336273999033</v>
      </c>
      <c r="M23" s="41">
        <f t="shared" si="18"/>
        <v>17.634444680849008</v>
      </c>
      <c r="N23" s="41">
        <f t="shared" si="18"/>
        <v>18.075305797870232</v>
      </c>
      <c r="O23" s="41">
        <f t="shared" si="18"/>
        <v>18.527188442816986</v>
      </c>
      <c r="P23" s="41">
        <f t="shared" si="18"/>
        <v>18.99036815388741</v>
      </c>
      <c r="Q23" s="41">
        <f t="shared" si="18"/>
        <v>19.465127357734595</v>
      </c>
      <c r="R23" s="42">
        <f t="shared" si="18"/>
        <v>19.951755541677958</v>
      </c>
      <c r="S23" s="43">
        <f t="shared" si="18"/>
        <v>20.450549430219905</v>
      </c>
      <c r="T23" s="43">
        <f t="shared" si="18"/>
        <v>20.9618131659754</v>
      </c>
      <c r="U23" s="43">
        <f t="shared" si="18"/>
        <v>21.485858495124784</v>
      </c>
    </row>
    <row r="24" spans="1:21" x14ac:dyDescent="0.3">
      <c r="A24" s="8" t="s">
        <v>137</v>
      </c>
      <c r="B24" s="10">
        <f>SUM(B23*40)</f>
        <v>537.6</v>
      </c>
      <c r="C24" s="10">
        <f t="shared" ref="C24:U24" si="19">SUM(C23*40)</f>
        <v>551.04</v>
      </c>
      <c r="D24" s="10">
        <f t="shared" si="19"/>
        <v>564.8159999999998</v>
      </c>
      <c r="E24" s="10">
        <f t="shared" si="19"/>
        <v>578.93639999999982</v>
      </c>
      <c r="F24" s="10">
        <f t="shared" si="19"/>
        <v>593.40980999999977</v>
      </c>
      <c r="G24" s="10">
        <f t="shared" si="19"/>
        <v>608.24505524999972</v>
      </c>
      <c r="H24" s="10">
        <f t="shared" si="19"/>
        <v>623.45118163124971</v>
      </c>
      <c r="I24" s="10">
        <f t="shared" si="19"/>
        <v>639.03746117203082</v>
      </c>
      <c r="J24" s="10">
        <f t="shared" si="19"/>
        <v>655.01339770133154</v>
      </c>
      <c r="K24" s="10">
        <f t="shared" si="19"/>
        <v>671.38873264386473</v>
      </c>
      <c r="L24" s="10">
        <f t="shared" si="19"/>
        <v>688.17345095996131</v>
      </c>
      <c r="M24" s="10">
        <f t="shared" si="19"/>
        <v>705.37778723396036</v>
      </c>
      <c r="N24" s="10">
        <f t="shared" si="19"/>
        <v>723.01223191480926</v>
      </c>
      <c r="O24" s="10">
        <f t="shared" si="19"/>
        <v>741.08753771267948</v>
      </c>
      <c r="P24" s="10">
        <f t="shared" si="19"/>
        <v>759.61472615549633</v>
      </c>
      <c r="Q24" s="10">
        <f t="shared" si="19"/>
        <v>778.60509430938373</v>
      </c>
      <c r="R24" s="10">
        <f t="shared" si="19"/>
        <v>798.07022166711829</v>
      </c>
      <c r="S24" s="10">
        <f t="shared" si="19"/>
        <v>818.02197720879622</v>
      </c>
      <c r="T24" s="10">
        <f t="shared" si="19"/>
        <v>838.472526639016</v>
      </c>
      <c r="U24" s="10">
        <f t="shared" si="19"/>
        <v>859.4343398049914</v>
      </c>
    </row>
    <row r="25" spans="1:21" x14ac:dyDescent="0.3">
      <c r="A25" s="18" t="s">
        <v>138</v>
      </c>
      <c r="B25" s="10">
        <f>SUM(B24*52)</f>
        <v>27955.200000000001</v>
      </c>
      <c r="C25" s="10">
        <f t="shared" ref="C25:U25" si="20">SUM(C24*52)</f>
        <v>28654.079999999998</v>
      </c>
      <c r="D25" s="10">
        <f t="shared" si="20"/>
        <v>29370.43199999999</v>
      </c>
      <c r="E25" s="10">
        <f t="shared" si="20"/>
        <v>30104.69279999999</v>
      </c>
      <c r="F25" s="10">
        <f t="shared" si="20"/>
        <v>30857.310119999987</v>
      </c>
      <c r="G25" s="10">
        <f t="shared" si="20"/>
        <v>31628.742872999985</v>
      </c>
      <c r="H25" s="10">
        <f t="shared" si="20"/>
        <v>32419.461444824985</v>
      </c>
      <c r="I25" s="10">
        <f t="shared" si="20"/>
        <v>33229.947980945602</v>
      </c>
      <c r="J25" s="10">
        <f t="shared" si="20"/>
        <v>34060.696680469242</v>
      </c>
      <c r="K25" s="10">
        <f t="shared" si="20"/>
        <v>34912.214097480966</v>
      </c>
      <c r="L25" s="10">
        <f t="shared" si="20"/>
        <v>35785.019449917985</v>
      </c>
      <c r="M25" s="10">
        <f t="shared" si="20"/>
        <v>36679.64493616594</v>
      </c>
      <c r="N25" s="10">
        <f t="shared" si="20"/>
        <v>37596.636059570083</v>
      </c>
      <c r="O25" s="10">
        <f t="shared" si="20"/>
        <v>38536.551961059333</v>
      </c>
      <c r="P25" s="10">
        <f t="shared" si="20"/>
        <v>39499.965760085812</v>
      </c>
      <c r="Q25" s="10">
        <f t="shared" si="20"/>
        <v>40487.464904087952</v>
      </c>
      <c r="R25" s="10">
        <f t="shared" si="20"/>
        <v>41499.651526690148</v>
      </c>
      <c r="S25" s="10">
        <f t="shared" si="20"/>
        <v>42537.142814857405</v>
      </c>
      <c r="T25" s="10">
        <f t="shared" si="20"/>
        <v>43600.571385228832</v>
      </c>
      <c r="U25" s="10">
        <f t="shared" si="20"/>
        <v>44690.585669859553</v>
      </c>
    </row>
    <row r="26" spans="1:21" x14ac:dyDescent="0.3">
      <c r="A26" s="44" t="s">
        <v>145</v>
      </c>
      <c r="B26" s="45">
        <v>14.13</v>
      </c>
      <c r="C26" s="45">
        <f t="shared" ref="C26:U26" si="21">SUM(B26*1.025)</f>
        <v>14.48325</v>
      </c>
      <c r="D26" s="45">
        <f t="shared" si="21"/>
        <v>14.845331249999999</v>
      </c>
      <c r="E26" s="45">
        <f t="shared" si="21"/>
        <v>15.216464531249997</v>
      </c>
      <c r="F26" s="45">
        <f t="shared" si="21"/>
        <v>15.596876144531246</v>
      </c>
      <c r="G26" s="45">
        <f t="shared" si="21"/>
        <v>15.986798048144525</v>
      </c>
      <c r="H26" s="45">
        <f t="shared" si="21"/>
        <v>16.386467999348138</v>
      </c>
      <c r="I26" s="45">
        <f t="shared" si="21"/>
        <v>16.796129699331839</v>
      </c>
      <c r="J26" s="45">
        <f t="shared" si="21"/>
        <v>17.216032941815133</v>
      </c>
      <c r="K26" s="45">
        <f t="shared" si="21"/>
        <v>17.646433765360509</v>
      </c>
      <c r="L26" s="45">
        <f t="shared" si="21"/>
        <v>18.08759460949452</v>
      </c>
      <c r="M26" s="45">
        <f t="shared" si="21"/>
        <v>18.539784474731881</v>
      </c>
      <c r="N26" s="45">
        <f t="shared" si="21"/>
        <v>19.003279086600177</v>
      </c>
      <c r="O26" s="45">
        <f t="shared" si="21"/>
        <v>19.478361063765181</v>
      </c>
      <c r="P26" s="45">
        <f t="shared" si="21"/>
        <v>19.96532009035931</v>
      </c>
      <c r="Q26" s="45">
        <f t="shared" si="21"/>
        <v>20.464453092618289</v>
      </c>
      <c r="R26" s="46">
        <f t="shared" si="21"/>
        <v>20.976064419933746</v>
      </c>
      <c r="S26" s="47">
        <f t="shared" si="21"/>
        <v>21.500466030432086</v>
      </c>
      <c r="T26" s="47">
        <f t="shared" si="21"/>
        <v>22.037977681192888</v>
      </c>
      <c r="U26" s="47">
        <f t="shared" si="21"/>
        <v>22.58892712322271</v>
      </c>
    </row>
    <row r="27" spans="1:21" x14ac:dyDescent="0.3">
      <c r="A27" s="8" t="s">
        <v>137</v>
      </c>
      <c r="B27" s="10">
        <f>SUM(B26*40)</f>
        <v>565.20000000000005</v>
      </c>
      <c r="C27" s="10">
        <f t="shared" ref="C27:U27" si="22">SUM(C26*40)</f>
        <v>579.33000000000004</v>
      </c>
      <c r="D27" s="10">
        <f t="shared" si="22"/>
        <v>593.81324999999993</v>
      </c>
      <c r="E27" s="10">
        <f t="shared" si="22"/>
        <v>608.65858124999988</v>
      </c>
      <c r="F27" s="10">
        <f t="shared" si="22"/>
        <v>623.87504578124981</v>
      </c>
      <c r="G27" s="10">
        <f t="shared" si="22"/>
        <v>639.47192192578098</v>
      </c>
      <c r="H27" s="10">
        <f t="shared" si="22"/>
        <v>655.45871997392555</v>
      </c>
      <c r="I27" s="10">
        <f t="shared" si="22"/>
        <v>671.8451879732736</v>
      </c>
      <c r="J27" s="10">
        <f t="shared" si="22"/>
        <v>688.64131767260528</v>
      </c>
      <c r="K27" s="10">
        <f t="shared" si="22"/>
        <v>705.8573506144204</v>
      </c>
      <c r="L27" s="10">
        <f t="shared" si="22"/>
        <v>723.50378437978077</v>
      </c>
      <c r="M27" s="10">
        <f t="shared" si="22"/>
        <v>741.5913789892752</v>
      </c>
      <c r="N27" s="10">
        <f t="shared" si="22"/>
        <v>760.13116346400705</v>
      </c>
      <c r="O27" s="10">
        <f t="shared" si="22"/>
        <v>779.13444255060722</v>
      </c>
      <c r="P27" s="10">
        <f t="shared" si="22"/>
        <v>798.61280361437241</v>
      </c>
      <c r="Q27" s="10">
        <f t="shared" si="22"/>
        <v>818.57812370473152</v>
      </c>
      <c r="R27" s="10">
        <f t="shared" si="22"/>
        <v>839.04257679734985</v>
      </c>
      <c r="S27" s="10">
        <f t="shared" si="22"/>
        <v>860.0186412172834</v>
      </c>
      <c r="T27" s="10">
        <f t="shared" si="22"/>
        <v>881.51910724771551</v>
      </c>
      <c r="U27" s="10">
        <f t="shared" si="22"/>
        <v>903.55708492890835</v>
      </c>
    </row>
    <row r="28" spans="1:21" x14ac:dyDescent="0.3">
      <c r="A28" s="18" t="s">
        <v>138</v>
      </c>
      <c r="B28" s="10">
        <f>SUM(B27*52)</f>
        <v>29390.400000000001</v>
      </c>
      <c r="C28" s="10">
        <f t="shared" ref="C28:U28" si="23">SUM(C27*52)</f>
        <v>30125.160000000003</v>
      </c>
      <c r="D28" s="10">
        <f t="shared" si="23"/>
        <v>30878.288999999997</v>
      </c>
      <c r="E28" s="10">
        <f t="shared" si="23"/>
        <v>31650.246224999995</v>
      </c>
      <c r="F28" s="10">
        <f t="shared" si="23"/>
        <v>32441.502380624988</v>
      </c>
      <c r="G28" s="10">
        <f t="shared" si="23"/>
        <v>33252.53994014061</v>
      </c>
      <c r="H28" s="10">
        <f t="shared" si="23"/>
        <v>34083.853438644132</v>
      </c>
      <c r="I28" s="10">
        <f t="shared" si="23"/>
        <v>34935.949774610228</v>
      </c>
      <c r="J28" s="10">
        <f t="shared" si="23"/>
        <v>35809.348518975472</v>
      </c>
      <c r="K28" s="10">
        <f t="shared" si="23"/>
        <v>36704.582231949862</v>
      </c>
      <c r="L28" s="10">
        <f t="shared" si="23"/>
        <v>37622.196787748602</v>
      </c>
      <c r="M28" s="10">
        <f t="shared" si="23"/>
        <v>38562.751707442309</v>
      </c>
      <c r="N28" s="10">
        <f t="shared" si="23"/>
        <v>39526.820500128364</v>
      </c>
      <c r="O28" s="10">
        <f t="shared" si="23"/>
        <v>40514.991012631574</v>
      </c>
      <c r="P28" s="10">
        <f t="shared" si="23"/>
        <v>41527.865787947369</v>
      </c>
      <c r="Q28" s="10">
        <f t="shared" si="23"/>
        <v>42566.062432646038</v>
      </c>
      <c r="R28" s="10">
        <f t="shared" si="23"/>
        <v>43630.213993462196</v>
      </c>
      <c r="S28" s="10">
        <f t="shared" si="23"/>
        <v>44720.969343298741</v>
      </c>
      <c r="T28" s="10">
        <f t="shared" si="23"/>
        <v>45838.993576881207</v>
      </c>
      <c r="U28" s="10">
        <f t="shared" si="23"/>
        <v>46984.968416303236</v>
      </c>
    </row>
    <row r="29" spans="1:21" x14ac:dyDescent="0.3">
      <c r="A29" s="48" t="s">
        <v>146</v>
      </c>
      <c r="B29" s="49">
        <v>15.23</v>
      </c>
      <c r="C29" s="49">
        <f t="shared" ref="C29:U29" si="24">SUM(B29*1.025)</f>
        <v>15.610749999999999</v>
      </c>
      <c r="D29" s="49">
        <f t="shared" si="24"/>
        <v>16.001018749999997</v>
      </c>
      <c r="E29" s="49">
        <f t="shared" si="24"/>
        <v>16.401044218749995</v>
      </c>
      <c r="F29" s="49">
        <f t="shared" si="24"/>
        <v>16.811070324218743</v>
      </c>
      <c r="G29" s="49">
        <f t="shared" si="24"/>
        <v>17.231347082324209</v>
      </c>
      <c r="H29" s="49">
        <f t="shared" si="24"/>
        <v>17.662130759382311</v>
      </c>
      <c r="I29" s="49">
        <f t="shared" si="24"/>
        <v>18.103684028366867</v>
      </c>
      <c r="J29" s="49">
        <f t="shared" si="24"/>
        <v>18.556276129076039</v>
      </c>
      <c r="K29" s="49">
        <f t="shared" si="24"/>
        <v>19.020183032302938</v>
      </c>
      <c r="L29" s="49">
        <f t="shared" si="24"/>
        <v>19.495687608110511</v>
      </c>
      <c r="M29" s="49">
        <f t="shared" si="24"/>
        <v>19.983079798313273</v>
      </c>
      <c r="N29" s="49">
        <f t="shared" si="24"/>
        <v>20.482656793271104</v>
      </c>
      <c r="O29" s="49">
        <f t="shared" si="24"/>
        <v>20.99472321310288</v>
      </c>
      <c r="P29" s="49">
        <f t="shared" si="24"/>
        <v>21.519591293430452</v>
      </c>
      <c r="Q29" s="49">
        <f t="shared" si="24"/>
        <v>22.057581075766212</v>
      </c>
      <c r="R29" s="50">
        <f t="shared" si="24"/>
        <v>22.609020602660365</v>
      </c>
      <c r="S29" s="51">
        <f t="shared" si="24"/>
        <v>23.174246117726874</v>
      </c>
      <c r="T29" s="51">
        <f t="shared" si="24"/>
        <v>23.753602270670044</v>
      </c>
      <c r="U29" s="51">
        <f t="shared" si="24"/>
        <v>24.347442327436791</v>
      </c>
    </row>
    <row r="30" spans="1:21" x14ac:dyDescent="0.3">
      <c r="A30" s="8" t="s">
        <v>137</v>
      </c>
      <c r="B30" s="10">
        <f>SUM(B29*40)</f>
        <v>609.20000000000005</v>
      </c>
      <c r="C30" s="10">
        <f t="shared" ref="C30:U30" si="25">SUM(C29*40)</f>
        <v>624.42999999999995</v>
      </c>
      <c r="D30" s="10">
        <f t="shared" si="25"/>
        <v>640.04074999999989</v>
      </c>
      <c r="E30" s="10">
        <f t="shared" si="25"/>
        <v>656.04176874999985</v>
      </c>
      <c r="F30" s="10">
        <f t="shared" si="25"/>
        <v>672.44281296874976</v>
      </c>
      <c r="G30" s="10">
        <f t="shared" si="25"/>
        <v>689.25388329296834</v>
      </c>
      <c r="H30" s="10">
        <f t="shared" si="25"/>
        <v>706.48523037529242</v>
      </c>
      <c r="I30" s="10">
        <f t="shared" si="25"/>
        <v>724.14736113467472</v>
      </c>
      <c r="J30" s="10">
        <f t="shared" si="25"/>
        <v>742.25104516304157</v>
      </c>
      <c r="K30" s="10">
        <f t="shared" si="25"/>
        <v>760.80732129211754</v>
      </c>
      <c r="L30" s="10">
        <f t="shared" si="25"/>
        <v>779.82750432442049</v>
      </c>
      <c r="M30" s="10">
        <f t="shared" si="25"/>
        <v>799.3231919325309</v>
      </c>
      <c r="N30" s="10">
        <f t="shared" si="25"/>
        <v>819.30627173084417</v>
      </c>
      <c r="O30" s="10">
        <f t="shared" si="25"/>
        <v>839.78892852411514</v>
      </c>
      <c r="P30" s="10">
        <f t="shared" si="25"/>
        <v>860.78365173721807</v>
      </c>
      <c r="Q30" s="10">
        <f t="shared" si="25"/>
        <v>882.30324303064845</v>
      </c>
      <c r="R30" s="10">
        <f t="shared" si="25"/>
        <v>904.36082410641461</v>
      </c>
      <c r="S30" s="10">
        <f t="shared" si="25"/>
        <v>926.96984470907501</v>
      </c>
      <c r="T30" s="10">
        <f t="shared" si="25"/>
        <v>950.14409082680174</v>
      </c>
      <c r="U30" s="10">
        <f t="shared" si="25"/>
        <v>973.89769309747169</v>
      </c>
    </row>
    <row r="31" spans="1:21" x14ac:dyDescent="0.3">
      <c r="A31" s="18" t="s">
        <v>138</v>
      </c>
      <c r="B31" s="10">
        <f>SUM(B30*52)</f>
        <v>31678.400000000001</v>
      </c>
      <c r="C31" s="10">
        <f t="shared" ref="C31:U31" si="26">SUM(C30*52)</f>
        <v>32470.359999999997</v>
      </c>
      <c r="D31" s="10">
        <f t="shared" si="26"/>
        <v>33282.118999999992</v>
      </c>
      <c r="E31" s="10">
        <f t="shared" si="26"/>
        <v>34114.17197499999</v>
      </c>
      <c r="F31" s="10">
        <f t="shared" si="26"/>
        <v>34967.026274374984</v>
      </c>
      <c r="G31" s="10">
        <f t="shared" si="26"/>
        <v>35841.201931234355</v>
      </c>
      <c r="H31" s="10">
        <f t="shared" si="26"/>
        <v>36737.231979515207</v>
      </c>
      <c r="I31" s="10">
        <f t="shared" si="26"/>
        <v>37655.662779003083</v>
      </c>
      <c r="J31" s="10">
        <f t="shared" si="26"/>
        <v>38597.054348478159</v>
      </c>
      <c r="K31" s="10">
        <f t="shared" si="26"/>
        <v>39561.980707190109</v>
      </c>
      <c r="L31" s="10">
        <f t="shared" si="26"/>
        <v>40551.030224869864</v>
      </c>
      <c r="M31" s="10">
        <f t="shared" si="26"/>
        <v>41564.805980491605</v>
      </c>
      <c r="N31" s="10">
        <f t="shared" si="26"/>
        <v>42603.9261300039</v>
      </c>
      <c r="O31" s="10">
        <f t="shared" si="26"/>
        <v>43669.024283253988</v>
      </c>
      <c r="P31" s="10">
        <f t="shared" si="26"/>
        <v>44760.749890335341</v>
      </c>
      <c r="Q31" s="10">
        <f t="shared" si="26"/>
        <v>45879.768637593719</v>
      </c>
      <c r="R31" s="10">
        <f t="shared" si="26"/>
        <v>47026.762853533561</v>
      </c>
      <c r="S31" s="10">
        <f t="shared" si="26"/>
        <v>48202.431924871897</v>
      </c>
      <c r="T31" s="10">
        <f t="shared" si="26"/>
        <v>49407.492722993687</v>
      </c>
      <c r="U31" s="10">
        <f t="shared" si="26"/>
        <v>50642.680041068525</v>
      </c>
    </row>
    <row r="32" spans="1:21" x14ac:dyDescent="0.3">
      <c r="A32" s="52" t="s">
        <v>147</v>
      </c>
      <c r="B32" s="53">
        <v>15.6</v>
      </c>
      <c r="C32" s="53">
        <f t="shared" ref="C32:U32" si="27">SUM(B32*1.025)</f>
        <v>15.989999999999998</v>
      </c>
      <c r="D32" s="53">
        <f t="shared" si="27"/>
        <v>16.389749999999996</v>
      </c>
      <c r="E32" s="53">
        <f t="shared" si="27"/>
        <v>16.799493749999993</v>
      </c>
      <c r="F32" s="53">
        <f t="shared" si="27"/>
        <v>17.219481093749991</v>
      </c>
      <c r="G32" s="53">
        <f t="shared" si="27"/>
        <v>17.649968121093739</v>
      </c>
      <c r="H32" s="53">
        <f t="shared" si="27"/>
        <v>18.091217324121082</v>
      </c>
      <c r="I32" s="53">
        <f t="shared" si="27"/>
        <v>18.543497757224106</v>
      </c>
      <c r="J32" s="53">
        <f t="shared" si="27"/>
        <v>19.007085201154705</v>
      </c>
      <c r="K32" s="53">
        <f t="shared" si="27"/>
        <v>19.48226233118357</v>
      </c>
      <c r="L32" s="53">
        <f t="shared" si="27"/>
        <v>19.969318889463157</v>
      </c>
      <c r="M32" s="53">
        <f t="shared" si="27"/>
        <v>20.468551861699734</v>
      </c>
      <c r="N32" s="53">
        <f t="shared" si="27"/>
        <v>20.980265658242224</v>
      </c>
      <c r="O32" s="53">
        <f t="shared" si="27"/>
        <v>21.504772299698278</v>
      </c>
      <c r="P32" s="53">
        <f t="shared" si="27"/>
        <v>22.042391607190734</v>
      </c>
      <c r="Q32" s="53">
        <f t="shared" si="27"/>
        <v>22.593451397370501</v>
      </c>
      <c r="R32" s="54">
        <f t="shared" si="27"/>
        <v>23.15828768230476</v>
      </c>
      <c r="S32" s="55">
        <f t="shared" si="27"/>
        <v>23.737244874362379</v>
      </c>
      <c r="T32" s="55">
        <f t="shared" si="27"/>
        <v>24.330675996221437</v>
      </c>
      <c r="U32" s="55">
        <f t="shared" si="27"/>
        <v>24.938942896126971</v>
      </c>
    </row>
    <row r="33" spans="1:21" x14ac:dyDescent="0.3">
      <c r="A33" s="8" t="s">
        <v>137</v>
      </c>
      <c r="B33" s="10">
        <f>SUM(B32*40)</f>
        <v>624</v>
      </c>
      <c r="C33" s="10">
        <f t="shared" ref="C33:U33" si="28">SUM(C32*40)</f>
        <v>639.59999999999991</v>
      </c>
      <c r="D33" s="10">
        <f t="shared" si="28"/>
        <v>655.5899999999998</v>
      </c>
      <c r="E33" s="10">
        <f t="shared" si="28"/>
        <v>671.97974999999974</v>
      </c>
      <c r="F33" s="10">
        <f t="shared" si="28"/>
        <v>688.77924374999964</v>
      </c>
      <c r="G33" s="10">
        <f t="shared" si="28"/>
        <v>705.99872484374953</v>
      </c>
      <c r="H33" s="10">
        <f t="shared" si="28"/>
        <v>723.64869296484335</v>
      </c>
      <c r="I33" s="10">
        <f t="shared" si="28"/>
        <v>741.73991028896421</v>
      </c>
      <c r="J33" s="10">
        <f t="shared" si="28"/>
        <v>760.28340804618824</v>
      </c>
      <c r="K33" s="10">
        <f t="shared" si="28"/>
        <v>779.29049324734274</v>
      </c>
      <c r="L33" s="10">
        <f t="shared" si="28"/>
        <v>798.77275557852624</v>
      </c>
      <c r="M33" s="10">
        <f t="shared" si="28"/>
        <v>818.74207446798937</v>
      </c>
      <c r="N33" s="10">
        <f t="shared" si="28"/>
        <v>839.21062632968892</v>
      </c>
      <c r="O33" s="10">
        <f t="shared" si="28"/>
        <v>860.19089198793108</v>
      </c>
      <c r="P33" s="10">
        <f t="shared" si="28"/>
        <v>881.69566428762937</v>
      </c>
      <c r="Q33" s="10">
        <f t="shared" si="28"/>
        <v>903.73805589482004</v>
      </c>
      <c r="R33" s="10">
        <f t="shared" si="28"/>
        <v>926.33150729219039</v>
      </c>
      <c r="S33" s="10">
        <f t="shared" si="28"/>
        <v>949.48979497449511</v>
      </c>
      <c r="T33" s="10">
        <f t="shared" si="28"/>
        <v>973.22703984885743</v>
      </c>
      <c r="U33" s="10">
        <f t="shared" si="28"/>
        <v>997.55771584507886</v>
      </c>
    </row>
    <row r="34" spans="1:21" x14ac:dyDescent="0.3">
      <c r="A34" s="18" t="s">
        <v>138</v>
      </c>
      <c r="B34" s="10">
        <f>SUM(B33*52)</f>
        <v>32448</v>
      </c>
      <c r="C34" s="10">
        <f t="shared" ref="C34:U34" si="29">SUM(C33*52)</f>
        <v>33259.199999999997</v>
      </c>
      <c r="D34" s="10">
        <f t="shared" si="29"/>
        <v>34090.679999999993</v>
      </c>
      <c r="E34" s="10">
        <f t="shared" si="29"/>
        <v>34942.946999999986</v>
      </c>
      <c r="F34" s="10">
        <f t="shared" si="29"/>
        <v>35816.520674999978</v>
      </c>
      <c r="G34" s="10">
        <f t="shared" si="29"/>
        <v>36711.933691874976</v>
      </c>
      <c r="H34" s="10">
        <f t="shared" si="29"/>
        <v>37629.732034171851</v>
      </c>
      <c r="I34" s="10">
        <f t="shared" si="29"/>
        <v>38570.475335026138</v>
      </c>
      <c r="J34" s="10">
        <f t="shared" si="29"/>
        <v>39534.737218401788</v>
      </c>
      <c r="K34" s="10">
        <f t="shared" si="29"/>
        <v>40523.10564886182</v>
      </c>
      <c r="L34" s="10">
        <f t="shared" si="29"/>
        <v>41536.183290083361</v>
      </c>
      <c r="M34" s="10">
        <f t="shared" si="29"/>
        <v>42574.587872335447</v>
      </c>
      <c r="N34" s="10">
        <f t="shared" si="29"/>
        <v>43638.952569143825</v>
      </c>
      <c r="O34" s="10">
        <f t="shared" si="29"/>
        <v>44729.926383372418</v>
      </c>
      <c r="P34" s="10">
        <f t="shared" si="29"/>
        <v>45848.174542956724</v>
      </c>
      <c r="Q34" s="10">
        <f t="shared" si="29"/>
        <v>46994.378906530641</v>
      </c>
      <c r="R34" s="10">
        <f t="shared" si="29"/>
        <v>48169.238379193899</v>
      </c>
      <c r="S34" s="10">
        <f t="shared" si="29"/>
        <v>49373.469338673749</v>
      </c>
      <c r="T34" s="10">
        <f t="shared" si="29"/>
        <v>50607.806072140585</v>
      </c>
      <c r="U34" s="10">
        <f t="shared" si="29"/>
        <v>51873.001223944098</v>
      </c>
    </row>
    <row r="35" spans="1:21" x14ac:dyDescent="0.3">
      <c r="A35" s="56" t="s">
        <v>148</v>
      </c>
      <c r="B35" s="57">
        <v>16.399999999999999</v>
      </c>
      <c r="C35" s="57">
        <f t="shared" ref="C35:U35" si="30">SUM(B35*1.025)</f>
        <v>16.809999999999999</v>
      </c>
      <c r="D35" s="57">
        <f t="shared" si="30"/>
        <v>17.230249999999998</v>
      </c>
      <c r="E35" s="57">
        <f t="shared" si="30"/>
        <v>17.661006249999996</v>
      </c>
      <c r="F35" s="57">
        <f t="shared" si="30"/>
        <v>18.102531406249994</v>
      </c>
      <c r="G35" s="57">
        <f t="shared" si="30"/>
        <v>18.555094691406243</v>
      </c>
      <c r="H35" s="57">
        <f t="shared" si="30"/>
        <v>19.018972058691396</v>
      </c>
      <c r="I35" s="57">
        <f t="shared" si="30"/>
        <v>19.49444636015868</v>
      </c>
      <c r="J35" s="57">
        <f t="shared" si="30"/>
        <v>19.981807519162643</v>
      </c>
      <c r="K35" s="57">
        <f t="shared" si="30"/>
        <v>20.481352707141706</v>
      </c>
      <c r="L35" s="57">
        <f t="shared" si="30"/>
        <v>20.993386524820249</v>
      </c>
      <c r="M35" s="57">
        <f t="shared" si="30"/>
        <v>21.518221187940753</v>
      </c>
      <c r="N35" s="57">
        <f t="shared" si="30"/>
        <v>22.056176717639271</v>
      </c>
      <c r="O35" s="57">
        <f t="shared" si="30"/>
        <v>22.607581135580251</v>
      </c>
      <c r="P35" s="57">
        <f t="shared" si="30"/>
        <v>23.172770663969754</v>
      </c>
      <c r="Q35" s="57">
        <f t="shared" si="30"/>
        <v>23.752089930568996</v>
      </c>
      <c r="R35" s="58">
        <f t="shared" si="30"/>
        <v>24.345892178833218</v>
      </c>
      <c r="S35" s="59">
        <f t="shared" si="30"/>
        <v>24.954539483304046</v>
      </c>
      <c r="T35" s="59">
        <f t="shared" si="30"/>
        <v>25.578402970386644</v>
      </c>
      <c r="U35" s="59">
        <f t="shared" si="30"/>
        <v>26.217863044646307</v>
      </c>
    </row>
    <row r="36" spans="1:21" x14ac:dyDescent="0.3">
      <c r="A36" s="8" t="s">
        <v>137</v>
      </c>
      <c r="B36" s="10">
        <f>SUM(B35*40)</f>
        <v>656</v>
      </c>
      <c r="C36" s="10">
        <f t="shared" ref="C36:U36" si="31">SUM(C35*40)</f>
        <v>672.4</v>
      </c>
      <c r="D36" s="10">
        <f t="shared" si="31"/>
        <v>689.20999999999992</v>
      </c>
      <c r="E36" s="10">
        <f t="shared" si="31"/>
        <v>706.44024999999988</v>
      </c>
      <c r="F36" s="10">
        <f t="shared" si="31"/>
        <v>724.10125624999978</v>
      </c>
      <c r="G36" s="10">
        <f t="shared" si="31"/>
        <v>742.20378765624969</v>
      </c>
      <c r="H36" s="10">
        <f t="shared" si="31"/>
        <v>760.7588823476558</v>
      </c>
      <c r="I36" s="10">
        <f t="shared" si="31"/>
        <v>779.77785440634716</v>
      </c>
      <c r="J36" s="10">
        <f t="shared" si="31"/>
        <v>799.27230076650574</v>
      </c>
      <c r="K36" s="10">
        <f t="shared" si="31"/>
        <v>819.25410828566828</v>
      </c>
      <c r="L36" s="10">
        <f t="shared" si="31"/>
        <v>839.73546099280998</v>
      </c>
      <c r="M36" s="10">
        <f t="shared" si="31"/>
        <v>860.72884751763013</v>
      </c>
      <c r="N36" s="10">
        <f t="shared" si="31"/>
        <v>882.24706870557088</v>
      </c>
      <c r="O36" s="10">
        <f t="shared" si="31"/>
        <v>904.30324542321</v>
      </c>
      <c r="P36" s="10">
        <f t="shared" si="31"/>
        <v>926.91082655879018</v>
      </c>
      <c r="Q36" s="10">
        <f t="shared" si="31"/>
        <v>950.08359722275986</v>
      </c>
      <c r="R36" s="10">
        <f t="shared" si="31"/>
        <v>973.83568715332876</v>
      </c>
      <c r="S36" s="10">
        <f t="shared" si="31"/>
        <v>998.18157933216185</v>
      </c>
      <c r="T36" s="10">
        <f t="shared" si="31"/>
        <v>1023.1361188154658</v>
      </c>
      <c r="U36" s="10">
        <f t="shared" si="31"/>
        <v>1048.7145217858524</v>
      </c>
    </row>
    <row r="37" spans="1:21" x14ac:dyDescent="0.3">
      <c r="A37" s="18" t="s">
        <v>138</v>
      </c>
      <c r="B37" s="10">
        <f>SUM(B36*52)</f>
        <v>34112</v>
      </c>
      <c r="C37" s="10">
        <f t="shared" ref="C37:U37" si="32">SUM(C36*52)</f>
        <v>34964.799999999996</v>
      </c>
      <c r="D37" s="10">
        <f t="shared" si="32"/>
        <v>35838.92</v>
      </c>
      <c r="E37" s="10">
        <f t="shared" si="32"/>
        <v>36734.892999999996</v>
      </c>
      <c r="F37" s="10">
        <f t="shared" si="32"/>
        <v>37653.265324999986</v>
      </c>
      <c r="G37" s="10">
        <f t="shared" si="32"/>
        <v>38594.596958124981</v>
      </c>
      <c r="H37" s="10">
        <f t="shared" si="32"/>
        <v>39559.461882078103</v>
      </c>
      <c r="I37" s="10">
        <f t="shared" si="32"/>
        <v>40548.448429130054</v>
      </c>
      <c r="J37" s="10">
        <f t="shared" si="32"/>
        <v>41562.159639858299</v>
      </c>
      <c r="K37" s="10">
        <f t="shared" si="32"/>
        <v>42601.213630854749</v>
      </c>
      <c r="L37" s="10">
        <f t="shared" si="32"/>
        <v>43666.243971626121</v>
      </c>
      <c r="M37" s="10">
        <f t="shared" si="32"/>
        <v>44757.900070916767</v>
      </c>
      <c r="N37" s="10">
        <f t="shared" si="32"/>
        <v>45876.847572689687</v>
      </c>
      <c r="O37" s="10">
        <f t="shared" si="32"/>
        <v>47023.768762006919</v>
      </c>
      <c r="P37" s="10">
        <f t="shared" si="32"/>
        <v>48199.362981057086</v>
      </c>
      <c r="Q37" s="10">
        <f t="shared" si="32"/>
        <v>49404.347055583516</v>
      </c>
      <c r="R37" s="10">
        <f t="shared" si="32"/>
        <v>50639.455731973096</v>
      </c>
      <c r="S37" s="10">
        <f t="shared" si="32"/>
        <v>51905.442125272413</v>
      </c>
      <c r="T37" s="10">
        <f t="shared" si="32"/>
        <v>53203.078178404219</v>
      </c>
      <c r="U37" s="10">
        <f t="shared" si="32"/>
        <v>54533.155132864325</v>
      </c>
    </row>
    <row r="38" spans="1:21" x14ac:dyDescent="0.3">
      <c r="A38" s="60" t="s">
        <v>149</v>
      </c>
      <c r="B38" s="61">
        <v>17.22</v>
      </c>
      <c r="C38" s="61">
        <f t="shared" ref="C38:U38" si="33">SUM(B38*1.025)</f>
        <v>17.650499999999997</v>
      </c>
      <c r="D38" s="61">
        <f t="shared" si="33"/>
        <v>18.091762499999994</v>
      </c>
      <c r="E38" s="61">
        <f t="shared" si="33"/>
        <v>18.544056562499993</v>
      </c>
      <c r="F38" s="61">
        <f t="shared" si="33"/>
        <v>19.007657976562491</v>
      </c>
      <c r="G38" s="61">
        <f t="shared" si="33"/>
        <v>19.482849425976553</v>
      </c>
      <c r="H38" s="61">
        <f t="shared" si="33"/>
        <v>19.969920661625967</v>
      </c>
      <c r="I38" s="61">
        <f t="shared" si="33"/>
        <v>20.469168678166614</v>
      </c>
      <c r="J38" s="61">
        <f t="shared" si="33"/>
        <v>20.980897895120776</v>
      </c>
      <c r="K38" s="61">
        <f t="shared" si="33"/>
        <v>21.505420342498795</v>
      </c>
      <c r="L38" s="61">
        <f t="shared" si="33"/>
        <v>22.043055851061261</v>
      </c>
      <c r="M38" s="61">
        <f t="shared" si="33"/>
        <v>22.594132247337789</v>
      </c>
      <c r="N38" s="61">
        <f t="shared" si="33"/>
        <v>23.158985553521234</v>
      </c>
      <c r="O38" s="61">
        <f t="shared" si="33"/>
        <v>23.737960192359264</v>
      </c>
      <c r="P38" s="61">
        <f t="shared" si="33"/>
        <v>24.331409197168242</v>
      </c>
      <c r="Q38" s="61">
        <f t="shared" si="33"/>
        <v>24.939694427097447</v>
      </c>
      <c r="R38" s="62">
        <f t="shared" si="33"/>
        <v>25.563186787774882</v>
      </c>
      <c r="S38" s="63">
        <f t="shared" si="33"/>
        <v>26.20226645746925</v>
      </c>
      <c r="T38" s="63">
        <f t="shared" si="33"/>
        <v>26.857323118905978</v>
      </c>
      <c r="U38" s="63">
        <f t="shared" si="33"/>
        <v>27.528756196878625</v>
      </c>
    </row>
    <row r="39" spans="1:21" x14ac:dyDescent="0.3">
      <c r="A39" s="8" t="s">
        <v>137</v>
      </c>
      <c r="B39" s="10">
        <f>SUM(B38*40)</f>
        <v>688.8</v>
      </c>
      <c r="C39" s="10">
        <f t="shared" ref="C39:U39" si="34">SUM(C38*40)</f>
        <v>706.01999999999987</v>
      </c>
      <c r="D39" s="10">
        <f t="shared" si="34"/>
        <v>723.67049999999972</v>
      </c>
      <c r="E39" s="10">
        <f t="shared" si="34"/>
        <v>741.76226249999968</v>
      </c>
      <c r="F39" s="10">
        <f t="shared" si="34"/>
        <v>760.3063190624996</v>
      </c>
      <c r="G39" s="10">
        <f t="shared" si="34"/>
        <v>779.31397703906214</v>
      </c>
      <c r="H39" s="10">
        <f t="shared" si="34"/>
        <v>798.79682646503863</v>
      </c>
      <c r="I39" s="10">
        <f t="shared" si="34"/>
        <v>818.76674712666454</v>
      </c>
      <c r="J39" s="10">
        <f t="shared" si="34"/>
        <v>839.23591580483105</v>
      </c>
      <c r="K39" s="10">
        <f t="shared" si="34"/>
        <v>860.21681369995179</v>
      </c>
      <c r="L39" s="10">
        <f t="shared" si="34"/>
        <v>881.72223404245051</v>
      </c>
      <c r="M39" s="10">
        <f t="shared" si="34"/>
        <v>903.76528989351164</v>
      </c>
      <c r="N39" s="10">
        <f t="shared" si="34"/>
        <v>926.35942214084935</v>
      </c>
      <c r="O39" s="10">
        <f t="shared" si="34"/>
        <v>949.51840769437058</v>
      </c>
      <c r="P39" s="10">
        <f t="shared" si="34"/>
        <v>973.25636788672966</v>
      </c>
      <c r="Q39" s="10">
        <f t="shared" si="34"/>
        <v>997.58777708389789</v>
      </c>
      <c r="R39" s="10">
        <f t="shared" si="34"/>
        <v>1022.5274715109953</v>
      </c>
      <c r="S39" s="10">
        <f t="shared" si="34"/>
        <v>1048.09065829877</v>
      </c>
      <c r="T39" s="10">
        <f t="shared" si="34"/>
        <v>1074.292924756239</v>
      </c>
      <c r="U39" s="10">
        <f t="shared" si="34"/>
        <v>1101.1502478751449</v>
      </c>
    </row>
    <row r="40" spans="1:21" x14ac:dyDescent="0.3">
      <c r="A40" s="18" t="s">
        <v>138</v>
      </c>
      <c r="B40" s="10">
        <f>SUM(B39*52)</f>
        <v>35817.599999999999</v>
      </c>
      <c r="C40" s="10">
        <f t="shared" ref="C40:U40" si="35">SUM(C39*52)</f>
        <v>36713.039999999994</v>
      </c>
      <c r="D40" s="10">
        <f t="shared" si="35"/>
        <v>37630.865999999987</v>
      </c>
      <c r="E40" s="10">
        <f t="shared" si="35"/>
        <v>38571.637649999982</v>
      </c>
      <c r="F40" s="10">
        <f t="shared" si="35"/>
        <v>39535.928591249976</v>
      </c>
      <c r="G40" s="10">
        <f t="shared" si="35"/>
        <v>40524.326806031233</v>
      </c>
      <c r="H40" s="10">
        <f t="shared" si="35"/>
        <v>41537.434976182012</v>
      </c>
      <c r="I40" s="10">
        <f t="shared" si="35"/>
        <v>42575.870850586558</v>
      </c>
      <c r="J40" s="10">
        <f t="shared" si="35"/>
        <v>43640.267621851213</v>
      </c>
      <c r="K40" s="10">
        <f t="shared" si="35"/>
        <v>44731.274312397494</v>
      </c>
      <c r="L40" s="10">
        <f t="shared" si="35"/>
        <v>45849.556170207426</v>
      </c>
      <c r="M40" s="10">
        <f t="shared" si="35"/>
        <v>46995.795074462607</v>
      </c>
      <c r="N40" s="10">
        <f t="shared" si="35"/>
        <v>48170.689951324166</v>
      </c>
      <c r="O40" s="10">
        <f t="shared" si="35"/>
        <v>49374.957200107267</v>
      </c>
      <c r="P40" s="10">
        <f t="shared" si="35"/>
        <v>50609.331130109946</v>
      </c>
      <c r="Q40" s="10">
        <f t="shared" si="35"/>
        <v>51874.56440836269</v>
      </c>
      <c r="R40" s="10">
        <f t="shared" si="35"/>
        <v>53171.428518571753</v>
      </c>
      <c r="S40" s="10">
        <f t="shared" si="35"/>
        <v>54500.71423153604</v>
      </c>
      <c r="T40" s="10">
        <f t="shared" si="35"/>
        <v>55863.232087324432</v>
      </c>
      <c r="U40" s="10">
        <f t="shared" si="35"/>
        <v>57259.812889507535</v>
      </c>
    </row>
    <row r="41" spans="1:21" x14ac:dyDescent="0.3">
      <c r="A41" s="64" t="s">
        <v>150</v>
      </c>
      <c r="B41" s="65">
        <v>18.04</v>
      </c>
      <c r="C41" s="65">
        <f t="shared" ref="C41:U41" si="36">SUM(B41*1.025)</f>
        <v>18.490999999999996</v>
      </c>
      <c r="D41" s="65">
        <f t="shared" si="36"/>
        <v>18.953274999999994</v>
      </c>
      <c r="E41" s="65">
        <f t="shared" si="36"/>
        <v>19.427106874999993</v>
      </c>
      <c r="F41" s="65">
        <f t="shared" si="36"/>
        <v>19.912784546874992</v>
      </c>
      <c r="G41" s="65">
        <f t="shared" si="36"/>
        <v>20.410604160546864</v>
      </c>
      <c r="H41" s="65">
        <f t="shared" si="36"/>
        <v>20.920869264560533</v>
      </c>
      <c r="I41" s="65">
        <f t="shared" si="36"/>
        <v>21.443890996174545</v>
      </c>
      <c r="J41" s="65">
        <f t="shared" si="36"/>
        <v>21.979988271078906</v>
      </c>
      <c r="K41" s="65">
        <f t="shared" si="36"/>
        <v>22.529487977855876</v>
      </c>
      <c r="L41" s="65">
        <f t="shared" si="36"/>
        <v>23.09272517730227</v>
      </c>
      <c r="M41" s="65">
        <f t="shared" si="36"/>
        <v>23.670043306734826</v>
      </c>
      <c r="N41" s="65">
        <f t="shared" si="36"/>
        <v>24.261794389403196</v>
      </c>
      <c r="O41" s="65">
        <f t="shared" si="36"/>
        <v>24.868339249138273</v>
      </c>
      <c r="P41" s="65">
        <f t="shared" si="36"/>
        <v>25.490047730366729</v>
      </c>
      <c r="Q41" s="65">
        <f t="shared" si="36"/>
        <v>26.127298923625894</v>
      </c>
      <c r="R41" s="66">
        <f t="shared" si="36"/>
        <v>26.780481396716539</v>
      </c>
      <c r="S41" s="67">
        <f t="shared" si="36"/>
        <v>27.44999343163445</v>
      </c>
      <c r="T41" s="67">
        <f t="shared" si="36"/>
        <v>28.136243267425307</v>
      </c>
      <c r="U41" s="67">
        <f t="shared" si="36"/>
        <v>28.839649349110939</v>
      </c>
    </row>
    <row r="42" spans="1:21" x14ac:dyDescent="0.3">
      <c r="A42" s="8" t="s">
        <v>137</v>
      </c>
      <c r="B42" s="10">
        <f>SUM(B41*40)</f>
        <v>721.59999999999991</v>
      </c>
      <c r="C42" s="10">
        <f t="shared" ref="C42:U42" si="37">SUM(C41*40)</f>
        <v>739.63999999999987</v>
      </c>
      <c r="D42" s="10">
        <f t="shared" si="37"/>
        <v>758.13099999999974</v>
      </c>
      <c r="E42" s="10">
        <f t="shared" si="37"/>
        <v>777.08427499999971</v>
      </c>
      <c r="F42" s="10">
        <f t="shared" si="37"/>
        <v>796.51138187499964</v>
      </c>
      <c r="G42" s="10">
        <f t="shared" si="37"/>
        <v>816.42416642187459</v>
      </c>
      <c r="H42" s="10">
        <f t="shared" si="37"/>
        <v>836.83477058242136</v>
      </c>
      <c r="I42" s="10">
        <f t="shared" si="37"/>
        <v>857.75563984698181</v>
      </c>
      <c r="J42" s="10">
        <f t="shared" si="37"/>
        <v>879.19953084315625</v>
      </c>
      <c r="K42" s="10">
        <f t="shared" si="37"/>
        <v>901.17951911423506</v>
      </c>
      <c r="L42" s="10">
        <f t="shared" si="37"/>
        <v>923.70900709209081</v>
      </c>
      <c r="M42" s="10">
        <f t="shared" si="37"/>
        <v>946.80173226939303</v>
      </c>
      <c r="N42" s="10">
        <f t="shared" si="37"/>
        <v>970.47177557612781</v>
      </c>
      <c r="O42" s="10">
        <f t="shared" si="37"/>
        <v>994.73356996553093</v>
      </c>
      <c r="P42" s="10">
        <f t="shared" si="37"/>
        <v>1019.6019092146691</v>
      </c>
      <c r="Q42" s="10">
        <f t="shared" si="37"/>
        <v>1045.0919569450357</v>
      </c>
      <c r="R42" s="10">
        <f t="shared" si="37"/>
        <v>1071.2192558686615</v>
      </c>
      <c r="S42" s="10">
        <f t="shared" si="37"/>
        <v>1097.9997372653779</v>
      </c>
      <c r="T42" s="10">
        <f t="shared" si="37"/>
        <v>1125.4497306970122</v>
      </c>
      <c r="U42" s="10">
        <f t="shared" si="37"/>
        <v>1153.5859739644375</v>
      </c>
    </row>
    <row r="43" spans="1:21" x14ac:dyDescent="0.3">
      <c r="A43" s="18" t="s">
        <v>138</v>
      </c>
      <c r="B43" s="10">
        <f>SUM(B42*52)</f>
        <v>37523.199999999997</v>
      </c>
      <c r="C43" s="10">
        <f t="shared" ref="C43:U43" si="38">SUM(C42*52)</f>
        <v>38461.279999999992</v>
      </c>
      <c r="D43" s="10">
        <f t="shared" si="38"/>
        <v>39422.811999999984</v>
      </c>
      <c r="E43" s="10">
        <f t="shared" si="38"/>
        <v>40408.382299999983</v>
      </c>
      <c r="F43" s="10">
        <f t="shared" si="38"/>
        <v>41418.591857499981</v>
      </c>
      <c r="G43" s="10">
        <f t="shared" si="38"/>
        <v>42454.056653937478</v>
      </c>
      <c r="H43" s="10">
        <f t="shared" si="38"/>
        <v>43515.408070285914</v>
      </c>
      <c r="I43" s="10">
        <f t="shared" si="38"/>
        <v>44603.293272043054</v>
      </c>
      <c r="J43" s="10">
        <f t="shared" si="38"/>
        <v>45718.375603844128</v>
      </c>
      <c r="K43" s="10">
        <f t="shared" si="38"/>
        <v>46861.334993940225</v>
      </c>
      <c r="L43" s="10">
        <f t="shared" si="38"/>
        <v>48032.868368788724</v>
      </c>
      <c r="M43" s="10">
        <f t="shared" si="38"/>
        <v>49233.69007800844</v>
      </c>
      <c r="N43" s="10">
        <f t="shared" si="38"/>
        <v>50464.532329958645</v>
      </c>
      <c r="O43" s="10">
        <f t="shared" si="38"/>
        <v>51726.145638207607</v>
      </c>
      <c r="P43" s="10">
        <f t="shared" si="38"/>
        <v>53019.299279162798</v>
      </c>
      <c r="Q43" s="10">
        <f t="shared" si="38"/>
        <v>54344.781761141858</v>
      </c>
      <c r="R43" s="10">
        <f t="shared" si="38"/>
        <v>55703.401305170402</v>
      </c>
      <c r="S43" s="10">
        <f t="shared" si="38"/>
        <v>57095.986337799652</v>
      </c>
      <c r="T43" s="10">
        <f t="shared" si="38"/>
        <v>58523.385996244637</v>
      </c>
      <c r="U43" s="10">
        <f t="shared" si="38"/>
        <v>59986.470646150745</v>
      </c>
    </row>
    <row r="44" spans="1:21" x14ac:dyDescent="0.3">
      <c r="A44" s="68" t="s">
        <v>151</v>
      </c>
      <c r="B44" s="69">
        <v>18.93</v>
      </c>
      <c r="C44" s="69">
        <f t="shared" ref="C44:U44" si="39">SUM(B44*1.025)</f>
        <v>19.403249999999996</v>
      </c>
      <c r="D44" s="69">
        <f t="shared" si="39"/>
        <v>19.888331249999993</v>
      </c>
      <c r="E44" s="69">
        <f t="shared" si="39"/>
        <v>20.385539531249993</v>
      </c>
      <c r="F44" s="69">
        <f t="shared" si="39"/>
        <v>20.89517801953124</v>
      </c>
      <c r="G44" s="69">
        <f t="shared" si="39"/>
        <v>21.417557470019521</v>
      </c>
      <c r="H44" s="69">
        <f t="shared" si="39"/>
        <v>21.952996406770005</v>
      </c>
      <c r="I44" s="69">
        <f t="shared" si="39"/>
        <v>22.501821316939253</v>
      </c>
      <c r="J44" s="69">
        <f t="shared" si="39"/>
        <v>23.064366849862733</v>
      </c>
      <c r="K44" s="69">
        <f t="shared" si="39"/>
        <v>23.640976021109299</v>
      </c>
      <c r="L44" s="69">
        <f t="shared" si="39"/>
        <v>24.232000421637029</v>
      </c>
      <c r="M44" s="69">
        <f t="shared" si="39"/>
        <v>24.837800432177954</v>
      </c>
      <c r="N44" s="69">
        <f t="shared" si="39"/>
        <v>25.458745442982401</v>
      </c>
      <c r="O44" s="69">
        <f t="shared" si="39"/>
        <v>26.095214079056959</v>
      </c>
      <c r="P44" s="69">
        <f t="shared" si="39"/>
        <v>26.747594431033381</v>
      </c>
      <c r="Q44" s="69">
        <f t="shared" si="39"/>
        <v>27.416284291809212</v>
      </c>
      <c r="R44" s="70">
        <f t="shared" si="39"/>
        <v>28.101691399104439</v>
      </c>
      <c r="S44" s="71">
        <f t="shared" si="39"/>
        <v>28.804233684082046</v>
      </c>
      <c r="T44" s="71">
        <f t="shared" si="39"/>
        <v>29.524339526184093</v>
      </c>
      <c r="U44" s="71">
        <f t="shared" si="39"/>
        <v>30.262448014338691</v>
      </c>
    </row>
    <row r="45" spans="1:21" x14ac:dyDescent="0.3">
      <c r="A45" s="8" t="s">
        <v>137</v>
      </c>
      <c r="B45" s="10">
        <f>SUM(B44*40)</f>
        <v>757.2</v>
      </c>
      <c r="C45" s="10">
        <f t="shared" ref="C45:U45" si="40">SUM(C44*40)</f>
        <v>776.12999999999988</v>
      </c>
      <c r="D45" s="10">
        <f t="shared" si="40"/>
        <v>795.53324999999973</v>
      </c>
      <c r="E45" s="10">
        <f t="shared" si="40"/>
        <v>815.42158124999969</v>
      </c>
      <c r="F45" s="10">
        <f t="shared" si="40"/>
        <v>835.80712078124964</v>
      </c>
      <c r="G45" s="10">
        <f t="shared" si="40"/>
        <v>856.7022988007808</v>
      </c>
      <c r="H45" s="10">
        <f t="shared" si="40"/>
        <v>878.11985627080026</v>
      </c>
      <c r="I45" s="10">
        <f t="shared" si="40"/>
        <v>900.07285267757015</v>
      </c>
      <c r="J45" s="10">
        <f t="shared" si="40"/>
        <v>922.57467399450934</v>
      </c>
      <c r="K45" s="10">
        <f t="shared" si="40"/>
        <v>945.63904084437195</v>
      </c>
      <c r="L45" s="10">
        <f t="shared" si="40"/>
        <v>969.28001686548112</v>
      </c>
      <c r="M45" s="10">
        <f t="shared" si="40"/>
        <v>993.51201728711817</v>
      </c>
      <c r="N45" s="10">
        <f t="shared" si="40"/>
        <v>1018.3498177192961</v>
      </c>
      <c r="O45" s="10">
        <f t="shared" si="40"/>
        <v>1043.8085631622785</v>
      </c>
      <c r="P45" s="10">
        <f t="shared" si="40"/>
        <v>1069.9037772413353</v>
      </c>
      <c r="Q45" s="10">
        <f t="shared" si="40"/>
        <v>1096.6513716723684</v>
      </c>
      <c r="R45" s="10">
        <f t="shared" si="40"/>
        <v>1124.0676559641774</v>
      </c>
      <c r="S45" s="10">
        <f t="shared" si="40"/>
        <v>1152.1693473632818</v>
      </c>
      <c r="T45" s="10">
        <f t="shared" si="40"/>
        <v>1180.9735810473637</v>
      </c>
      <c r="U45" s="10">
        <f t="shared" si="40"/>
        <v>1210.4979205735476</v>
      </c>
    </row>
    <row r="46" spans="1:21" x14ac:dyDescent="0.3">
      <c r="A46" s="18" t="s">
        <v>138</v>
      </c>
      <c r="B46" s="10">
        <f>SUM(B45*52)</f>
        <v>39374.400000000001</v>
      </c>
      <c r="C46" s="10">
        <f t="shared" ref="C46:U46" si="41">SUM(C45*52)</f>
        <v>40358.759999999995</v>
      </c>
      <c r="D46" s="10">
        <f t="shared" si="41"/>
        <v>41367.728999999985</v>
      </c>
      <c r="E46" s="10">
        <f t="shared" si="41"/>
        <v>42401.922224999988</v>
      </c>
      <c r="F46" s="10">
        <f t="shared" si="41"/>
        <v>43461.970280624984</v>
      </c>
      <c r="G46" s="10">
        <f t="shared" si="41"/>
        <v>44548.519537640605</v>
      </c>
      <c r="H46" s="10">
        <f t="shared" si="41"/>
        <v>45662.232526081614</v>
      </c>
      <c r="I46" s="10">
        <f t="shared" si="41"/>
        <v>46803.788339233652</v>
      </c>
      <c r="J46" s="10">
        <f t="shared" si="41"/>
        <v>47973.883047714487</v>
      </c>
      <c r="K46" s="10">
        <f t="shared" si="41"/>
        <v>49173.230123907342</v>
      </c>
      <c r="L46" s="10">
        <f t="shared" si="41"/>
        <v>50402.560877005017</v>
      </c>
      <c r="M46" s="10">
        <f t="shared" si="41"/>
        <v>51662.624898930146</v>
      </c>
      <c r="N46" s="10">
        <f t="shared" si="41"/>
        <v>52954.190521403398</v>
      </c>
      <c r="O46" s="10">
        <f t="shared" si="41"/>
        <v>54278.045284438478</v>
      </c>
      <c r="P46" s="10">
        <f t="shared" si="41"/>
        <v>55634.996416549438</v>
      </c>
      <c r="Q46" s="10">
        <f t="shared" si="41"/>
        <v>57025.871326963155</v>
      </c>
      <c r="R46" s="10">
        <f t="shared" si="41"/>
        <v>58451.518110137229</v>
      </c>
      <c r="S46" s="10">
        <f t="shared" si="41"/>
        <v>59912.806062890653</v>
      </c>
      <c r="T46" s="10">
        <f t="shared" si="41"/>
        <v>61410.626214462915</v>
      </c>
      <c r="U46" s="10">
        <f t="shared" si="41"/>
        <v>62945.891869824474</v>
      </c>
    </row>
    <row r="47" spans="1:21" x14ac:dyDescent="0.3">
      <c r="A47" s="52" t="s">
        <v>152</v>
      </c>
      <c r="B47" s="53">
        <v>19.97</v>
      </c>
      <c r="C47" s="53">
        <f t="shared" ref="C47:U47" si="42">SUM(B47*1.025)</f>
        <v>20.469249999999999</v>
      </c>
      <c r="D47" s="53">
        <f t="shared" si="42"/>
        <v>20.980981249999996</v>
      </c>
      <c r="E47" s="53">
        <f t="shared" si="42"/>
        <v>21.505505781249994</v>
      </c>
      <c r="F47" s="53">
        <f t="shared" si="42"/>
        <v>22.043143425781242</v>
      </c>
      <c r="G47" s="53">
        <f t="shared" si="42"/>
        <v>22.594222011425771</v>
      </c>
      <c r="H47" s="53">
        <f t="shared" si="42"/>
        <v>23.159077561711413</v>
      </c>
      <c r="I47" s="53">
        <f t="shared" si="42"/>
        <v>23.738054500754195</v>
      </c>
      <c r="J47" s="53">
        <f t="shared" si="42"/>
        <v>24.331505863273048</v>
      </c>
      <c r="K47" s="53">
        <f t="shared" si="42"/>
        <v>24.939793509854873</v>
      </c>
      <c r="L47" s="53">
        <f t="shared" si="42"/>
        <v>25.563288347601244</v>
      </c>
      <c r="M47" s="53">
        <f t="shared" si="42"/>
        <v>26.202370556291271</v>
      </c>
      <c r="N47" s="53">
        <f t="shared" si="42"/>
        <v>26.857429820198551</v>
      </c>
      <c r="O47" s="53">
        <f t="shared" si="42"/>
        <v>27.528865565703512</v>
      </c>
      <c r="P47" s="53">
        <f t="shared" si="42"/>
        <v>28.217087204846099</v>
      </c>
      <c r="Q47" s="53">
        <f t="shared" si="42"/>
        <v>28.922514384967247</v>
      </c>
      <c r="R47" s="54">
        <f t="shared" si="42"/>
        <v>29.645577244591426</v>
      </c>
      <c r="S47" s="55">
        <f t="shared" si="42"/>
        <v>30.386716675706207</v>
      </c>
      <c r="T47" s="55">
        <f t="shared" si="42"/>
        <v>31.14638459259886</v>
      </c>
      <c r="U47" s="55">
        <f t="shared" si="42"/>
        <v>31.92504420741383</v>
      </c>
    </row>
    <row r="48" spans="1:21" x14ac:dyDescent="0.3">
      <c r="A48" s="8" t="s">
        <v>137</v>
      </c>
      <c r="B48" s="10">
        <f>SUM(B47*40)</f>
        <v>798.8</v>
      </c>
      <c r="C48" s="10">
        <f t="shared" ref="C48:U48" si="43">SUM(C47*40)</f>
        <v>818.77</v>
      </c>
      <c r="D48" s="10">
        <f t="shared" si="43"/>
        <v>839.23924999999986</v>
      </c>
      <c r="E48" s="10">
        <f t="shared" si="43"/>
        <v>860.22023124999976</v>
      </c>
      <c r="F48" s="10">
        <f t="shared" si="43"/>
        <v>881.72573703124965</v>
      </c>
      <c r="G48" s="10">
        <f t="shared" si="43"/>
        <v>903.76888045703083</v>
      </c>
      <c r="H48" s="10">
        <f t="shared" si="43"/>
        <v>926.36310246845653</v>
      </c>
      <c r="I48" s="10">
        <f t="shared" si="43"/>
        <v>949.52218003016787</v>
      </c>
      <c r="J48" s="10">
        <f t="shared" si="43"/>
        <v>973.26023453092193</v>
      </c>
      <c r="K48" s="10">
        <f t="shared" si="43"/>
        <v>997.59174039419486</v>
      </c>
      <c r="L48" s="10">
        <f t="shared" si="43"/>
        <v>1022.5315339040498</v>
      </c>
      <c r="M48" s="10">
        <f t="shared" si="43"/>
        <v>1048.0948222516508</v>
      </c>
      <c r="N48" s="10">
        <f t="shared" si="43"/>
        <v>1074.2971928079421</v>
      </c>
      <c r="O48" s="10">
        <f t="shared" si="43"/>
        <v>1101.1546226281405</v>
      </c>
      <c r="P48" s="10">
        <f t="shared" si="43"/>
        <v>1128.6834881938439</v>
      </c>
      <c r="Q48" s="10">
        <f t="shared" si="43"/>
        <v>1156.9005753986899</v>
      </c>
      <c r="R48" s="10">
        <f t="shared" si="43"/>
        <v>1185.823089783657</v>
      </c>
      <c r="S48" s="10">
        <f t="shared" si="43"/>
        <v>1215.4686670282483</v>
      </c>
      <c r="T48" s="10">
        <f t="shared" si="43"/>
        <v>1245.8553837039544</v>
      </c>
      <c r="U48" s="10">
        <f t="shared" si="43"/>
        <v>1277.0017682965531</v>
      </c>
    </row>
    <row r="49" spans="1:21" x14ac:dyDescent="0.3">
      <c r="A49" s="18" t="s">
        <v>138</v>
      </c>
      <c r="B49" s="10">
        <f>SUM(B48*52)</f>
        <v>41537.599999999999</v>
      </c>
      <c r="C49" s="10">
        <f t="shared" ref="C49:U49" si="44">SUM(C48*52)</f>
        <v>42576.04</v>
      </c>
      <c r="D49" s="10">
        <f t="shared" si="44"/>
        <v>43640.440999999992</v>
      </c>
      <c r="E49" s="10">
        <f t="shared" si="44"/>
        <v>44731.452024999984</v>
      </c>
      <c r="F49" s="10">
        <f t="shared" si="44"/>
        <v>45849.738325624981</v>
      </c>
      <c r="G49" s="10">
        <f t="shared" si="44"/>
        <v>46995.981783765601</v>
      </c>
      <c r="H49" s="10">
        <f t="shared" si="44"/>
        <v>48170.881328359741</v>
      </c>
      <c r="I49" s="10">
        <f t="shared" si="44"/>
        <v>49375.153361568729</v>
      </c>
      <c r="J49" s="10">
        <f t="shared" si="44"/>
        <v>50609.532195607942</v>
      </c>
      <c r="K49" s="10">
        <f t="shared" si="44"/>
        <v>51874.770500498133</v>
      </c>
      <c r="L49" s="10">
        <f t="shared" si="44"/>
        <v>53171.639763010586</v>
      </c>
      <c r="M49" s="10">
        <f t="shared" si="44"/>
        <v>54500.930757085844</v>
      </c>
      <c r="N49" s="10">
        <f t="shared" si="44"/>
        <v>55863.454026012987</v>
      </c>
      <c r="O49" s="10">
        <f t="shared" si="44"/>
        <v>57260.040376663303</v>
      </c>
      <c r="P49" s="10">
        <f t="shared" si="44"/>
        <v>58691.541386079887</v>
      </c>
      <c r="Q49" s="10">
        <f t="shared" si="44"/>
        <v>60158.829920731871</v>
      </c>
      <c r="R49" s="10">
        <f t="shared" si="44"/>
        <v>61662.800668750162</v>
      </c>
      <c r="S49" s="10">
        <f t="shared" si="44"/>
        <v>63204.370685468915</v>
      </c>
      <c r="T49" s="10">
        <f t="shared" si="44"/>
        <v>64784.47995260563</v>
      </c>
      <c r="U49" s="10">
        <f t="shared" si="44"/>
        <v>66404.091951420764</v>
      </c>
    </row>
    <row r="50" spans="1:21" x14ac:dyDescent="0.3">
      <c r="A50" s="72" t="s">
        <v>153</v>
      </c>
      <c r="B50" s="73">
        <v>20.99</v>
      </c>
      <c r="C50" s="73">
        <f t="shared" ref="C50:U50" si="45">SUM(B50*1.025)</f>
        <v>21.514749999999996</v>
      </c>
      <c r="D50" s="73">
        <f t="shared" si="45"/>
        <v>22.052618749999993</v>
      </c>
      <c r="E50" s="73">
        <f t="shared" si="45"/>
        <v>22.603934218749991</v>
      </c>
      <c r="F50" s="73">
        <f t="shared" si="45"/>
        <v>23.16903257421874</v>
      </c>
      <c r="G50" s="73">
        <f t="shared" si="45"/>
        <v>23.748258388574207</v>
      </c>
      <c r="H50" s="73">
        <f t="shared" si="45"/>
        <v>24.341964848288562</v>
      </c>
      <c r="I50" s="73">
        <f t="shared" si="45"/>
        <v>24.950513969495773</v>
      </c>
      <c r="J50" s="73">
        <f t="shared" si="45"/>
        <v>25.574276818733164</v>
      </c>
      <c r="K50" s="73">
        <f t="shared" si="45"/>
        <v>26.213633739201491</v>
      </c>
      <c r="L50" s="73">
        <f t="shared" si="45"/>
        <v>26.868974582681524</v>
      </c>
      <c r="M50" s="73">
        <f t="shared" si="45"/>
        <v>27.540698947248561</v>
      </c>
      <c r="N50" s="73">
        <f t="shared" si="45"/>
        <v>28.229216420929774</v>
      </c>
      <c r="O50" s="73">
        <f t="shared" si="45"/>
        <v>28.934946831453015</v>
      </c>
      <c r="P50" s="73">
        <f t="shared" si="45"/>
        <v>29.658320502239338</v>
      </c>
      <c r="Q50" s="73">
        <f t="shared" si="45"/>
        <v>30.399778514795319</v>
      </c>
      <c r="R50" s="74">
        <f t="shared" si="45"/>
        <v>31.159772977665199</v>
      </c>
      <c r="S50" s="75">
        <f t="shared" si="45"/>
        <v>31.938767302106825</v>
      </c>
      <c r="T50" s="75">
        <f t="shared" si="45"/>
        <v>32.737236484659491</v>
      </c>
      <c r="U50" s="75">
        <f t="shared" si="45"/>
        <v>33.555667396775974</v>
      </c>
    </row>
    <row r="51" spans="1:21" x14ac:dyDescent="0.3">
      <c r="A51" s="8" t="s">
        <v>137</v>
      </c>
      <c r="B51" s="10">
        <f>SUM(B50*40)</f>
        <v>839.59999999999991</v>
      </c>
      <c r="C51" s="10">
        <f t="shared" ref="C51:U51" si="46">SUM(C50*40)</f>
        <v>860.5899999999998</v>
      </c>
      <c r="D51" s="10">
        <f t="shared" si="46"/>
        <v>882.10474999999974</v>
      </c>
      <c r="E51" s="10">
        <f t="shared" si="46"/>
        <v>904.1573687499997</v>
      </c>
      <c r="F51" s="10">
        <f t="shared" si="46"/>
        <v>926.76130296874953</v>
      </c>
      <c r="G51" s="10">
        <f t="shared" si="46"/>
        <v>949.93033554296835</v>
      </c>
      <c r="H51" s="10">
        <f t="shared" si="46"/>
        <v>973.67859393154254</v>
      </c>
      <c r="I51" s="10">
        <f t="shared" si="46"/>
        <v>998.02055877983094</v>
      </c>
      <c r="J51" s="10">
        <f t="shared" si="46"/>
        <v>1022.9710727493266</v>
      </c>
      <c r="K51" s="10">
        <f t="shared" si="46"/>
        <v>1048.5453495680597</v>
      </c>
      <c r="L51" s="10">
        <f t="shared" si="46"/>
        <v>1074.7589833072609</v>
      </c>
      <c r="M51" s="10">
        <f t="shared" si="46"/>
        <v>1101.6279578899425</v>
      </c>
      <c r="N51" s="10">
        <f t="shared" si="46"/>
        <v>1129.1686568371911</v>
      </c>
      <c r="O51" s="10">
        <f t="shared" si="46"/>
        <v>1157.3978732581206</v>
      </c>
      <c r="P51" s="10">
        <f t="shared" si="46"/>
        <v>1186.3328200895735</v>
      </c>
      <c r="Q51" s="10">
        <f t="shared" si="46"/>
        <v>1215.9911405918128</v>
      </c>
      <c r="R51" s="10">
        <f t="shared" si="46"/>
        <v>1246.390919106608</v>
      </c>
      <c r="S51" s="10">
        <f t="shared" si="46"/>
        <v>1277.5506920842731</v>
      </c>
      <c r="T51" s="10">
        <f t="shared" si="46"/>
        <v>1309.4894593863796</v>
      </c>
      <c r="U51" s="10">
        <f t="shared" si="46"/>
        <v>1342.2266958710388</v>
      </c>
    </row>
    <row r="52" spans="1:21" x14ac:dyDescent="0.3">
      <c r="A52" s="18" t="s">
        <v>138</v>
      </c>
      <c r="B52" s="10">
        <f>SUM(B51*52)</f>
        <v>43659.199999999997</v>
      </c>
      <c r="C52" s="10">
        <f t="shared" ref="C52:U52" si="47">SUM(C51*52)</f>
        <v>44750.679999999993</v>
      </c>
      <c r="D52" s="10">
        <f t="shared" si="47"/>
        <v>45869.446999999986</v>
      </c>
      <c r="E52" s="10">
        <f t="shared" si="47"/>
        <v>47016.183174999984</v>
      </c>
      <c r="F52" s="10">
        <f t="shared" si="47"/>
        <v>48191.587754374974</v>
      </c>
      <c r="G52" s="10">
        <f t="shared" si="47"/>
        <v>49396.377448234358</v>
      </c>
      <c r="H52" s="10">
        <f t="shared" si="47"/>
        <v>50631.286884440211</v>
      </c>
      <c r="I52" s="10">
        <f t="shared" si="47"/>
        <v>51897.069056551205</v>
      </c>
      <c r="J52" s="10">
        <f t="shared" si="47"/>
        <v>53194.495782964979</v>
      </c>
      <c r="K52" s="10">
        <f t="shared" si="47"/>
        <v>54524.358177539107</v>
      </c>
      <c r="L52" s="10">
        <f t="shared" si="47"/>
        <v>55887.467131977566</v>
      </c>
      <c r="M52" s="10">
        <f t="shared" si="47"/>
        <v>57284.653810277014</v>
      </c>
      <c r="N52" s="10">
        <f t="shared" si="47"/>
        <v>58716.770155533937</v>
      </c>
      <c r="O52" s="10">
        <f t="shared" si="47"/>
        <v>60184.689409422273</v>
      </c>
      <c r="P52" s="10">
        <f t="shared" si="47"/>
        <v>61689.306644657823</v>
      </c>
      <c r="Q52" s="10">
        <f t="shared" si="47"/>
        <v>63231.539310774271</v>
      </c>
      <c r="R52" s="10">
        <f t="shared" si="47"/>
        <v>64812.327793543613</v>
      </c>
      <c r="S52" s="10">
        <f t="shared" si="47"/>
        <v>66432.635988382201</v>
      </c>
      <c r="T52" s="10">
        <f t="shared" si="47"/>
        <v>68093.451888091746</v>
      </c>
      <c r="U52" s="10">
        <f t="shared" si="47"/>
        <v>69795.788185294019</v>
      </c>
    </row>
    <row r="53" spans="1:21" x14ac:dyDescent="0.3">
      <c r="A53" s="15" t="s">
        <v>154</v>
      </c>
      <c r="B53" s="76">
        <v>21.97</v>
      </c>
      <c r="C53" s="76">
        <f t="shared" ref="C53:U53" si="48">SUM(B53*1.025)</f>
        <v>22.519249999999996</v>
      </c>
      <c r="D53" s="76">
        <f t="shared" si="48"/>
        <v>23.082231249999992</v>
      </c>
      <c r="E53" s="76">
        <f t="shared" si="48"/>
        <v>23.659287031249992</v>
      </c>
      <c r="F53" s="76">
        <f t="shared" si="48"/>
        <v>24.25076920703124</v>
      </c>
      <c r="G53" s="76">
        <f t="shared" si="48"/>
        <v>24.85703843720702</v>
      </c>
      <c r="H53" s="76">
        <f t="shared" si="48"/>
        <v>25.478464398137195</v>
      </c>
      <c r="I53" s="76">
        <f t="shared" si="48"/>
        <v>26.115426008090623</v>
      </c>
      <c r="J53" s="76">
        <f t="shared" si="48"/>
        <v>26.768311658292888</v>
      </c>
      <c r="K53" s="76">
        <f t="shared" si="48"/>
        <v>27.437519449750209</v>
      </c>
      <c r="L53" s="76">
        <f t="shared" si="48"/>
        <v>28.123457435993963</v>
      </c>
      <c r="M53" s="76">
        <f t="shared" si="48"/>
        <v>28.826543871893808</v>
      </c>
      <c r="N53" s="76">
        <f t="shared" si="48"/>
        <v>29.547207468691152</v>
      </c>
      <c r="O53" s="76">
        <f t="shared" si="48"/>
        <v>30.285887655408427</v>
      </c>
      <c r="P53" s="76">
        <f t="shared" si="48"/>
        <v>31.043034846793635</v>
      </c>
      <c r="Q53" s="76">
        <f t="shared" si="48"/>
        <v>31.819110717963472</v>
      </c>
      <c r="R53" s="77">
        <f t="shared" si="48"/>
        <v>32.614588485912556</v>
      </c>
      <c r="S53" s="78">
        <f t="shared" si="48"/>
        <v>33.429953198060367</v>
      </c>
      <c r="T53" s="78">
        <f t="shared" si="48"/>
        <v>34.265702028011873</v>
      </c>
      <c r="U53" s="78">
        <f t="shared" si="48"/>
        <v>35.122344578712166</v>
      </c>
    </row>
    <row r="54" spans="1:21" x14ac:dyDescent="0.3">
      <c r="A54" s="8" t="s">
        <v>137</v>
      </c>
      <c r="B54" s="10">
        <f>SUM(B53*40)</f>
        <v>878.8</v>
      </c>
      <c r="C54" s="10">
        <f t="shared" ref="C54:U54" si="49">SUM(C53*40)</f>
        <v>900.76999999999987</v>
      </c>
      <c r="D54" s="10">
        <f t="shared" si="49"/>
        <v>923.2892499999997</v>
      </c>
      <c r="E54" s="10">
        <f t="shared" si="49"/>
        <v>946.37148124999965</v>
      </c>
      <c r="F54" s="10">
        <f t="shared" si="49"/>
        <v>970.03076828124961</v>
      </c>
      <c r="G54" s="10">
        <f t="shared" si="49"/>
        <v>994.28153748828083</v>
      </c>
      <c r="H54" s="10">
        <f t="shared" si="49"/>
        <v>1019.1385759254878</v>
      </c>
      <c r="I54" s="10">
        <f t="shared" si="49"/>
        <v>1044.6170403236249</v>
      </c>
      <c r="J54" s="10">
        <f t="shared" si="49"/>
        <v>1070.7324663317154</v>
      </c>
      <c r="K54" s="10">
        <f t="shared" si="49"/>
        <v>1097.5007779900084</v>
      </c>
      <c r="L54" s="10">
        <f t="shared" si="49"/>
        <v>1124.9382974397586</v>
      </c>
      <c r="M54" s="10">
        <f t="shared" si="49"/>
        <v>1153.0617548757523</v>
      </c>
      <c r="N54" s="10">
        <f t="shared" si="49"/>
        <v>1181.8882987476461</v>
      </c>
      <c r="O54" s="10">
        <f t="shared" si="49"/>
        <v>1211.435506216337</v>
      </c>
      <c r="P54" s="10">
        <f t="shared" si="49"/>
        <v>1241.7213938717455</v>
      </c>
      <c r="Q54" s="10">
        <f t="shared" si="49"/>
        <v>1272.764428718539</v>
      </c>
      <c r="R54" s="10">
        <f t="shared" si="49"/>
        <v>1304.5835394365022</v>
      </c>
      <c r="S54" s="10">
        <f t="shared" si="49"/>
        <v>1337.1981279224146</v>
      </c>
      <c r="T54" s="10">
        <f t="shared" si="49"/>
        <v>1370.6280811204749</v>
      </c>
      <c r="U54" s="10">
        <f t="shared" si="49"/>
        <v>1404.8937831484866</v>
      </c>
    </row>
    <row r="55" spans="1:21" x14ac:dyDescent="0.3">
      <c r="A55" s="18" t="s">
        <v>138</v>
      </c>
      <c r="B55" s="10">
        <f>SUM(B54*52)</f>
        <v>45697.599999999999</v>
      </c>
      <c r="C55" s="10">
        <f t="shared" ref="C55:U55" si="50">SUM(C54*52)</f>
        <v>46840.039999999994</v>
      </c>
      <c r="D55" s="10">
        <f t="shared" si="50"/>
        <v>48011.040999999983</v>
      </c>
      <c r="E55" s="10">
        <f t="shared" si="50"/>
        <v>49211.317024999982</v>
      </c>
      <c r="F55" s="10">
        <f t="shared" si="50"/>
        <v>50441.599950624979</v>
      </c>
      <c r="G55" s="10">
        <f t="shared" si="50"/>
        <v>51702.639949390606</v>
      </c>
      <c r="H55" s="10">
        <f t="shared" si="50"/>
        <v>52995.205948125367</v>
      </c>
      <c r="I55" s="10">
        <f t="shared" si="50"/>
        <v>54320.086096828498</v>
      </c>
      <c r="J55" s="10">
        <f t="shared" si="50"/>
        <v>55678.088249249202</v>
      </c>
      <c r="K55" s="10">
        <f t="shared" si="50"/>
        <v>57070.040455480434</v>
      </c>
      <c r="L55" s="10">
        <f t="shared" si="50"/>
        <v>58496.791466867449</v>
      </c>
      <c r="M55" s="10">
        <f t="shared" si="50"/>
        <v>59959.211253539121</v>
      </c>
      <c r="N55" s="10">
        <f t="shared" si="50"/>
        <v>61458.191534877595</v>
      </c>
      <c r="O55" s="10">
        <f t="shared" si="50"/>
        <v>62994.646323249523</v>
      </c>
      <c r="P55" s="10">
        <f t="shared" si="50"/>
        <v>64569.512481330763</v>
      </c>
      <c r="Q55" s="10">
        <f t="shared" si="50"/>
        <v>66183.750293364021</v>
      </c>
      <c r="R55" s="10">
        <f t="shared" si="50"/>
        <v>67838.344050698113</v>
      </c>
      <c r="S55" s="10">
        <f t="shared" si="50"/>
        <v>69534.302651965554</v>
      </c>
      <c r="T55" s="10">
        <f t="shared" si="50"/>
        <v>71272.660218264689</v>
      </c>
      <c r="U55" s="10">
        <f t="shared" si="50"/>
        <v>73054.476723721309</v>
      </c>
    </row>
    <row r="56" spans="1:21" x14ac:dyDescent="0.3">
      <c r="A56" s="79" t="s">
        <v>155</v>
      </c>
      <c r="B56" s="80">
        <v>23.16</v>
      </c>
      <c r="C56" s="80">
        <f t="shared" ref="C56:U56" si="51">SUM(B56*1.025)</f>
        <v>23.738999999999997</v>
      </c>
      <c r="D56" s="80">
        <f t="shared" si="51"/>
        <v>24.332474999999995</v>
      </c>
      <c r="E56" s="80">
        <f t="shared" si="51"/>
        <v>24.940786874999993</v>
      </c>
      <c r="F56" s="80">
        <f t="shared" si="51"/>
        <v>25.564306546874992</v>
      </c>
      <c r="G56" s="80">
        <f t="shared" si="51"/>
        <v>26.203414210546864</v>
      </c>
      <c r="H56" s="80">
        <f t="shared" si="51"/>
        <v>26.858499565810533</v>
      </c>
      <c r="I56" s="80">
        <f t="shared" si="51"/>
        <v>27.529962054955792</v>
      </c>
      <c r="J56" s="80">
        <f t="shared" si="51"/>
        <v>28.218211106329683</v>
      </c>
      <c r="K56" s="80">
        <f t="shared" si="51"/>
        <v>28.923666383987921</v>
      </c>
      <c r="L56" s="80">
        <f t="shared" si="51"/>
        <v>29.646758043587617</v>
      </c>
      <c r="M56" s="80">
        <f t="shared" si="51"/>
        <v>30.387926994677304</v>
      </c>
      <c r="N56" s="80">
        <f t="shared" si="51"/>
        <v>31.147625169544234</v>
      </c>
      <c r="O56" s="80">
        <f t="shared" si="51"/>
        <v>31.926315798782838</v>
      </c>
      <c r="P56" s="80">
        <f t="shared" si="51"/>
        <v>32.724473693752408</v>
      </c>
      <c r="Q56" s="80">
        <f t="shared" si="51"/>
        <v>33.542585536096219</v>
      </c>
      <c r="R56" s="81">
        <f t="shared" si="51"/>
        <v>34.381150174498622</v>
      </c>
      <c r="S56" s="82">
        <f t="shared" si="51"/>
        <v>35.240678928861087</v>
      </c>
      <c r="T56" s="82">
        <f t="shared" si="51"/>
        <v>36.121695902082614</v>
      </c>
      <c r="U56" s="82">
        <f t="shared" si="51"/>
        <v>37.024738299634677</v>
      </c>
    </row>
    <row r="57" spans="1:21" x14ac:dyDescent="0.3">
      <c r="A57" s="8" t="s">
        <v>137</v>
      </c>
      <c r="B57" s="10">
        <f>SUM(B56*40)</f>
        <v>926.4</v>
      </c>
      <c r="C57" s="10">
        <f t="shared" ref="C57:U57" si="52">SUM(C56*40)</f>
        <v>949.56</v>
      </c>
      <c r="D57" s="10">
        <f t="shared" si="52"/>
        <v>973.29899999999975</v>
      </c>
      <c r="E57" s="10">
        <f t="shared" si="52"/>
        <v>997.63147499999968</v>
      </c>
      <c r="F57" s="10">
        <f t="shared" si="52"/>
        <v>1022.5722618749996</v>
      </c>
      <c r="G57" s="10">
        <f t="shared" si="52"/>
        <v>1048.1365684218745</v>
      </c>
      <c r="H57" s="10">
        <f t="shared" si="52"/>
        <v>1074.3399826324212</v>
      </c>
      <c r="I57" s="10">
        <f t="shared" si="52"/>
        <v>1101.1984821982317</v>
      </c>
      <c r="J57" s="10">
        <f t="shared" si="52"/>
        <v>1128.7284442531873</v>
      </c>
      <c r="K57" s="10">
        <f t="shared" si="52"/>
        <v>1156.9466553595169</v>
      </c>
      <c r="L57" s="10">
        <f t="shared" si="52"/>
        <v>1185.8703217435047</v>
      </c>
      <c r="M57" s="10">
        <f t="shared" si="52"/>
        <v>1215.5170797870921</v>
      </c>
      <c r="N57" s="10">
        <f t="shared" si="52"/>
        <v>1245.9050067817693</v>
      </c>
      <c r="O57" s="10">
        <f t="shared" si="52"/>
        <v>1277.0526319513135</v>
      </c>
      <c r="P57" s="10">
        <f t="shared" si="52"/>
        <v>1308.9789477500963</v>
      </c>
      <c r="Q57" s="10">
        <f t="shared" si="52"/>
        <v>1341.7034214438488</v>
      </c>
      <c r="R57" s="10">
        <f t="shared" si="52"/>
        <v>1375.2460069799449</v>
      </c>
      <c r="S57" s="10">
        <f t="shared" si="52"/>
        <v>1409.6271571544435</v>
      </c>
      <c r="T57" s="10">
        <f t="shared" si="52"/>
        <v>1444.8678360833046</v>
      </c>
      <c r="U57" s="10">
        <f t="shared" si="52"/>
        <v>1480.9895319853872</v>
      </c>
    </row>
    <row r="58" spans="1:21" x14ac:dyDescent="0.3">
      <c r="A58" s="18" t="s">
        <v>138</v>
      </c>
      <c r="B58" s="10">
        <f>SUM(B57*52)</f>
        <v>48172.799999999996</v>
      </c>
      <c r="C58" s="10">
        <f t="shared" ref="C58:U58" si="53">SUM(C57*52)</f>
        <v>49377.119999999995</v>
      </c>
      <c r="D58" s="10">
        <f t="shared" si="53"/>
        <v>50611.547999999988</v>
      </c>
      <c r="E58" s="10">
        <f t="shared" si="53"/>
        <v>51876.836699999985</v>
      </c>
      <c r="F58" s="10">
        <f t="shared" si="53"/>
        <v>53173.757617499985</v>
      </c>
      <c r="G58" s="10">
        <f t="shared" si="53"/>
        <v>54503.101557937473</v>
      </c>
      <c r="H58" s="10">
        <f t="shared" si="53"/>
        <v>55865.679096885899</v>
      </c>
      <c r="I58" s="10">
        <f t="shared" si="53"/>
        <v>57262.321074308049</v>
      </c>
      <c r="J58" s="10">
        <f t="shared" si="53"/>
        <v>58693.879101165738</v>
      </c>
      <c r="K58" s="10">
        <f t="shared" si="53"/>
        <v>60161.226078694875</v>
      </c>
      <c r="L58" s="10">
        <f t="shared" si="53"/>
        <v>61665.256730662244</v>
      </c>
      <c r="M58" s="10">
        <f t="shared" si="53"/>
        <v>63206.888148928789</v>
      </c>
      <c r="N58" s="10">
        <f t="shared" si="53"/>
        <v>64787.060352652006</v>
      </c>
      <c r="O58" s="10">
        <f t="shared" si="53"/>
        <v>66406.736861468307</v>
      </c>
      <c r="P58" s="10">
        <f t="shared" si="53"/>
        <v>68066.905283005006</v>
      </c>
      <c r="Q58" s="10">
        <f t="shared" si="53"/>
        <v>69768.577915080139</v>
      </c>
      <c r="R58" s="10">
        <f t="shared" si="53"/>
        <v>71512.792362957131</v>
      </c>
      <c r="S58" s="10">
        <f t="shared" si="53"/>
        <v>73300.612172031062</v>
      </c>
      <c r="T58" s="10">
        <f t="shared" si="53"/>
        <v>75133.127476331836</v>
      </c>
      <c r="U58" s="10">
        <f t="shared" si="53"/>
        <v>77011.455663240136</v>
      </c>
    </row>
    <row r="59" spans="1:21" x14ac:dyDescent="0.3">
      <c r="A59" s="83" t="s">
        <v>156</v>
      </c>
      <c r="B59" s="84">
        <v>24.28</v>
      </c>
      <c r="C59" s="84">
        <f t="shared" ref="C59:U59" si="54">SUM(B59*1.025)</f>
        <v>24.887</v>
      </c>
      <c r="D59" s="84">
        <f t="shared" si="54"/>
        <v>25.509174999999999</v>
      </c>
      <c r="E59" s="84">
        <f t="shared" si="54"/>
        <v>26.146904374999998</v>
      </c>
      <c r="F59" s="84">
        <f t="shared" si="54"/>
        <v>26.800576984374995</v>
      </c>
      <c r="G59" s="84">
        <f t="shared" si="54"/>
        <v>27.470591408984369</v>
      </c>
      <c r="H59" s="84">
        <f t="shared" si="54"/>
        <v>28.157356194208976</v>
      </c>
      <c r="I59" s="84">
        <f t="shared" si="54"/>
        <v>28.861290099064199</v>
      </c>
      <c r="J59" s="84">
        <f t="shared" si="54"/>
        <v>29.582822351540802</v>
      </c>
      <c r="K59" s="84">
        <f t="shared" si="54"/>
        <v>30.32239291032932</v>
      </c>
      <c r="L59" s="84">
        <f t="shared" si="54"/>
        <v>31.080452733087551</v>
      </c>
      <c r="M59" s="84">
        <f t="shared" si="54"/>
        <v>31.857464051414738</v>
      </c>
      <c r="N59" s="84">
        <f t="shared" si="54"/>
        <v>32.653900652700102</v>
      </c>
      <c r="O59" s="84">
        <f t="shared" si="54"/>
        <v>33.470248169017601</v>
      </c>
      <c r="P59" s="84">
        <f t="shared" si="54"/>
        <v>34.307004373243039</v>
      </c>
      <c r="Q59" s="84">
        <f t="shared" si="54"/>
        <v>35.164679482574115</v>
      </c>
      <c r="R59" s="85">
        <f t="shared" si="54"/>
        <v>36.043796469638465</v>
      </c>
      <c r="S59" s="86">
        <f t="shared" si="54"/>
        <v>36.944891381379421</v>
      </c>
      <c r="T59" s="86">
        <f t="shared" si="54"/>
        <v>37.868513665913902</v>
      </c>
      <c r="U59" s="86">
        <f t="shared" si="54"/>
        <v>38.815226507561746</v>
      </c>
    </row>
    <row r="60" spans="1:21" x14ac:dyDescent="0.3">
      <c r="A60" s="8" t="s">
        <v>137</v>
      </c>
      <c r="B60" s="10">
        <f>SUM(B59*40)</f>
        <v>971.2</v>
      </c>
      <c r="C60" s="10">
        <f t="shared" ref="C60:U60" si="55">SUM(C59*40)</f>
        <v>995.48</v>
      </c>
      <c r="D60" s="10">
        <f t="shared" si="55"/>
        <v>1020.367</v>
      </c>
      <c r="E60" s="10">
        <f t="shared" si="55"/>
        <v>1045.8761749999999</v>
      </c>
      <c r="F60" s="10">
        <f t="shared" si="55"/>
        <v>1072.0230793749997</v>
      </c>
      <c r="G60" s="10">
        <f t="shared" si="55"/>
        <v>1098.8236563593748</v>
      </c>
      <c r="H60" s="10">
        <f t="shared" si="55"/>
        <v>1126.2942477683591</v>
      </c>
      <c r="I60" s="10">
        <f t="shared" si="55"/>
        <v>1154.451603962568</v>
      </c>
      <c r="J60" s="10">
        <f t="shared" si="55"/>
        <v>1183.3128940616321</v>
      </c>
      <c r="K60" s="10">
        <f t="shared" si="55"/>
        <v>1212.8957164131727</v>
      </c>
      <c r="L60" s="10">
        <f t="shared" si="55"/>
        <v>1243.2181093235019</v>
      </c>
      <c r="M60" s="10">
        <f t="shared" si="55"/>
        <v>1274.2985620565896</v>
      </c>
      <c r="N60" s="10">
        <f t="shared" si="55"/>
        <v>1306.156026108004</v>
      </c>
      <c r="O60" s="10">
        <f t="shared" si="55"/>
        <v>1338.809926760704</v>
      </c>
      <c r="P60" s="10">
        <f t="shared" si="55"/>
        <v>1372.2801749297216</v>
      </c>
      <c r="Q60" s="10">
        <f t="shared" si="55"/>
        <v>1406.5871793029646</v>
      </c>
      <c r="R60" s="10">
        <f t="shared" si="55"/>
        <v>1441.7518587855386</v>
      </c>
      <c r="S60" s="10">
        <f t="shared" si="55"/>
        <v>1477.7956552551768</v>
      </c>
      <c r="T60" s="10">
        <f t="shared" si="55"/>
        <v>1514.740546636556</v>
      </c>
      <c r="U60" s="10">
        <f t="shared" si="55"/>
        <v>1552.60906030247</v>
      </c>
    </row>
    <row r="61" spans="1:21" x14ac:dyDescent="0.3">
      <c r="A61" s="18" t="s">
        <v>138</v>
      </c>
      <c r="B61" s="10">
        <f>SUM(B60*52)</f>
        <v>50502.400000000001</v>
      </c>
      <c r="C61" s="10">
        <f t="shared" ref="C61:U61" si="56">SUM(C60*52)</f>
        <v>51764.959999999999</v>
      </c>
      <c r="D61" s="10">
        <f t="shared" si="56"/>
        <v>53059.083999999995</v>
      </c>
      <c r="E61" s="10">
        <f t="shared" si="56"/>
        <v>54385.561099999992</v>
      </c>
      <c r="F61" s="10">
        <f t="shared" si="56"/>
        <v>55745.200127499986</v>
      </c>
      <c r="G61" s="10">
        <f t="shared" si="56"/>
        <v>57138.830130687493</v>
      </c>
      <c r="H61" s="10">
        <f t="shared" si="56"/>
        <v>58567.300883954675</v>
      </c>
      <c r="I61" s="10">
        <f t="shared" si="56"/>
        <v>60031.483406053536</v>
      </c>
      <c r="J61" s="10">
        <f t="shared" si="56"/>
        <v>61532.270491204865</v>
      </c>
      <c r="K61" s="10">
        <f t="shared" si="56"/>
        <v>63070.577253484982</v>
      </c>
      <c r="L61" s="10">
        <f t="shared" si="56"/>
        <v>64647.341684822102</v>
      </c>
      <c r="M61" s="10">
        <f t="shared" si="56"/>
        <v>66263.525226942656</v>
      </c>
      <c r="N61" s="10">
        <f t="shared" si="56"/>
        <v>67920.11335761621</v>
      </c>
      <c r="O61" s="10">
        <f t="shared" si="56"/>
        <v>69618.116191556604</v>
      </c>
      <c r="P61" s="10">
        <f t="shared" si="56"/>
        <v>71358.569096345527</v>
      </c>
      <c r="Q61" s="10">
        <f t="shared" si="56"/>
        <v>73142.533323754164</v>
      </c>
      <c r="R61" s="10">
        <f t="shared" si="56"/>
        <v>74971.096656848007</v>
      </c>
      <c r="S61" s="10">
        <f t="shared" si="56"/>
        <v>76845.374073269195</v>
      </c>
      <c r="T61" s="10">
        <f t="shared" si="56"/>
        <v>78766.50842510091</v>
      </c>
      <c r="U61" s="10">
        <f t="shared" si="56"/>
        <v>80735.671135728437</v>
      </c>
    </row>
    <row r="62" spans="1:21" x14ac:dyDescent="0.3">
      <c r="A62" s="87" t="s">
        <v>157</v>
      </c>
      <c r="B62" s="88">
        <v>25.56</v>
      </c>
      <c r="C62" s="88">
        <f t="shared" ref="C62:U62" si="57">SUM(B62*1.025)</f>
        <v>26.198999999999998</v>
      </c>
      <c r="D62" s="88">
        <f t="shared" si="57"/>
        <v>26.853974999999995</v>
      </c>
      <c r="E62" s="88">
        <f t="shared" si="57"/>
        <v>27.525324374999993</v>
      </c>
      <c r="F62" s="88">
        <f t="shared" si="57"/>
        <v>28.213457484374992</v>
      </c>
      <c r="G62" s="88">
        <f t="shared" si="57"/>
        <v>28.918793921484365</v>
      </c>
      <c r="H62" s="88">
        <f t="shared" si="57"/>
        <v>29.641763769521472</v>
      </c>
      <c r="I62" s="88">
        <f t="shared" si="57"/>
        <v>30.382807863759506</v>
      </c>
      <c r="J62" s="88">
        <f t="shared" si="57"/>
        <v>31.14237806035349</v>
      </c>
      <c r="K62" s="88">
        <f t="shared" si="57"/>
        <v>31.920937511862324</v>
      </c>
      <c r="L62" s="88">
        <f t="shared" si="57"/>
        <v>32.718960949658879</v>
      </c>
      <c r="M62" s="88">
        <f t="shared" si="57"/>
        <v>33.536934973400349</v>
      </c>
      <c r="N62" s="88">
        <f t="shared" si="57"/>
        <v>34.375358347735357</v>
      </c>
      <c r="O62" s="88">
        <f t="shared" si="57"/>
        <v>35.234742306428736</v>
      </c>
      <c r="P62" s="88">
        <f t="shared" si="57"/>
        <v>36.115610864089447</v>
      </c>
      <c r="Q62" s="88">
        <f t="shared" si="57"/>
        <v>37.018501135691679</v>
      </c>
      <c r="R62" s="89">
        <f t="shared" si="57"/>
        <v>37.943963664083967</v>
      </c>
      <c r="S62" s="90">
        <f t="shared" si="57"/>
        <v>38.892562755686065</v>
      </c>
      <c r="T62" s="90">
        <f t="shared" si="57"/>
        <v>39.864876824578211</v>
      </c>
      <c r="U62" s="90">
        <f t="shared" si="57"/>
        <v>40.861498745192662</v>
      </c>
    </row>
    <row r="63" spans="1:21" x14ac:dyDescent="0.3">
      <c r="A63" s="8" t="s">
        <v>137</v>
      </c>
      <c r="B63" s="10">
        <f>SUM(B62*40)</f>
        <v>1022.4</v>
      </c>
      <c r="C63" s="10">
        <f t="shared" ref="C63:U63" si="58">SUM(C62*40)</f>
        <v>1047.96</v>
      </c>
      <c r="D63" s="10">
        <f t="shared" si="58"/>
        <v>1074.1589999999999</v>
      </c>
      <c r="E63" s="10">
        <f t="shared" si="58"/>
        <v>1101.0129749999996</v>
      </c>
      <c r="F63" s="10">
        <f t="shared" si="58"/>
        <v>1128.5382993749997</v>
      </c>
      <c r="G63" s="10">
        <f t="shared" si="58"/>
        <v>1156.7517568593746</v>
      </c>
      <c r="H63" s="10">
        <f t="shared" si="58"/>
        <v>1185.6705507808588</v>
      </c>
      <c r="I63" s="10">
        <f t="shared" si="58"/>
        <v>1215.3123145503803</v>
      </c>
      <c r="J63" s="10">
        <f t="shared" si="58"/>
        <v>1245.6951224141396</v>
      </c>
      <c r="K63" s="10">
        <f t="shared" si="58"/>
        <v>1276.837500474493</v>
      </c>
      <c r="L63" s="10">
        <f t="shared" si="58"/>
        <v>1308.7584379863551</v>
      </c>
      <c r="M63" s="10">
        <f t="shared" si="58"/>
        <v>1341.477398936014</v>
      </c>
      <c r="N63" s="10">
        <f t="shared" si="58"/>
        <v>1375.0143339094143</v>
      </c>
      <c r="O63" s="10">
        <f t="shared" si="58"/>
        <v>1409.3896922571494</v>
      </c>
      <c r="P63" s="10">
        <f t="shared" si="58"/>
        <v>1444.6244345635778</v>
      </c>
      <c r="Q63" s="10">
        <f t="shared" si="58"/>
        <v>1480.7400454276672</v>
      </c>
      <c r="R63" s="10">
        <f t="shared" si="58"/>
        <v>1517.7585465633588</v>
      </c>
      <c r="S63" s="10">
        <f t="shared" si="58"/>
        <v>1555.7025102274426</v>
      </c>
      <c r="T63" s="10">
        <f t="shared" si="58"/>
        <v>1594.5950729831284</v>
      </c>
      <c r="U63" s="10">
        <f t="shared" si="58"/>
        <v>1634.4599498077064</v>
      </c>
    </row>
    <row r="64" spans="1:21" x14ac:dyDescent="0.3">
      <c r="A64" s="18" t="s">
        <v>138</v>
      </c>
      <c r="B64" s="10">
        <f>SUM(B63*52)</f>
        <v>53164.799999999996</v>
      </c>
      <c r="C64" s="10">
        <f t="shared" ref="C64:U64" si="59">SUM(C63*52)</f>
        <v>54493.919999999998</v>
      </c>
      <c r="D64" s="10">
        <f t="shared" si="59"/>
        <v>55856.267999999996</v>
      </c>
      <c r="E64" s="10">
        <f t="shared" si="59"/>
        <v>57252.674699999981</v>
      </c>
      <c r="F64" s="10">
        <f t="shared" si="59"/>
        <v>58683.991567499987</v>
      </c>
      <c r="G64" s="10">
        <f t="shared" si="59"/>
        <v>60151.091356687481</v>
      </c>
      <c r="H64" s="10">
        <f t="shared" si="59"/>
        <v>61654.868640604655</v>
      </c>
      <c r="I64" s="10">
        <f t="shared" si="59"/>
        <v>63196.240356619775</v>
      </c>
      <c r="J64" s="10">
        <f t="shared" si="59"/>
        <v>64776.146365535264</v>
      </c>
      <c r="K64" s="10">
        <f t="shared" si="59"/>
        <v>66395.550024673634</v>
      </c>
      <c r="L64" s="10">
        <f t="shared" si="59"/>
        <v>68055.438775290473</v>
      </c>
      <c r="M64" s="10">
        <f t="shared" si="59"/>
        <v>69756.824744672733</v>
      </c>
      <c r="N64" s="10">
        <f t="shared" si="59"/>
        <v>71500.745363289549</v>
      </c>
      <c r="O64" s="10">
        <f t="shared" si="59"/>
        <v>73288.263997371774</v>
      </c>
      <c r="P64" s="10">
        <f t="shared" si="59"/>
        <v>75120.470597306048</v>
      </c>
      <c r="Q64" s="10">
        <f t="shared" si="59"/>
        <v>76998.48236223869</v>
      </c>
      <c r="R64" s="10">
        <f t="shared" si="59"/>
        <v>78923.444421294655</v>
      </c>
      <c r="S64" s="10">
        <f t="shared" si="59"/>
        <v>80896.530531827011</v>
      </c>
      <c r="T64" s="10">
        <f t="shared" si="59"/>
        <v>82918.943795122672</v>
      </c>
      <c r="U64" s="10">
        <f t="shared" si="59"/>
        <v>84991.91739000073</v>
      </c>
    </row>
    <row r="65" spans="1:21" x14ac:dyDescent="0.3">
      <c r="A65" s="56" t="s">
        <v>158</v>
      </c>
      <c r="B65" s="57">
        <v>26.8</v>
      </c>
      <c r="C65" s="57">
        <f t="shared" ref="C65:U65" si="60">SUM(B65*1.025)</f>
        <v>27.47</v>
      </c>
      <c r="D65" s="57">
        <f t="shared" si="60"/>
        <v>28.156749999999995</v>
      </c>
      <c r="E65" s="57">
        <f t="shared" si="60"/>
        <v>28.860668749999991</v>
      </c>
      <c r="F65" s="57">
        <f t="shared" si="60"/>
        <v>29.582185468749987</v>
      </c>
      <c r="G65" s="57">
        <f t="shared" si="60"/>
        <v>30.321740105468734</v>
      </c>
      <c r="H65" s="57">
        <f t="shared" si="60"/>
        <v>31.079783608105451</v>
      </c>
      <c r="I65" s="57">
        <f t="shared" si="60"/>
        <v>31.856778198308085</v>
      </c>
      <c r="J65" s="57">
        <f t="shared" si="60"/>
        <v>32.653197653265785</v>
      </c>
      <c r="K65" s="57">
        <f t="shared" si="60"/>
        <v>33.46952759459743</v>
      </c>
      <c r="L65" s="57">
        <f t="shared" si="60"/>
        <v>34.306265784462362</v>
      </c>
      <c r="M65" s="57">
        <f t="shared" si="60"/>
        <v>35.163922429073921</v>
      </c>
      <c r="N65" s="57">
        <f t="shared" si="60"/>
        <v>36.043020489800767</v>
      </c>
      <c r="O65" s="57">
        <f t="shared" si="60"/>
        <v>36.944096002045782</v>
      </c>
      <c r="P65" s="57">
        <f t="shared" si="60"/>
        <v>37.86769840209692</v>
      </c>
      <c r="Q65" s="57">
        <f t="shared" si="60"/>
        <v>38.814390862149338</v>
      </c>
      <c r="R65" s="58">
        <f t="shared" si="60"/>
        <v>39.784750633703069</v>
      </c>
      <c r="S65" s="59">
        <f t="shared" si="60"/>
        <v>40.779369399545644</v>
      </c>
      <c r="T65" s="59">
        <f t="shared" si="60"/>
        <v>41.798853634534282</v>
      </c>
      <c r="U65" s="59">
        <f t="shared" si="60"/>
        <v>42.843824975397638</v>
      </c>
    </row>
    <row r="66" spans="1:21" x14ac:dyDescent="0.3">
      <c r="A66" s="8" t="s">
        <v>137</v>
      </c>
      <c r="B66" s="10">
        <f>SUM(B65*40)</f>
        <v>1072</v>
      </c>
      <c r="C66" s="10">
        <f t="shared" ref="C66:U66" si="61">SUM(C65*40)</f>
        <v>1098.8</v>
      </c>
      <c r="D66" s="10">
        <f t="shared" si="61"/>
        <v>1126.2699999999998</v>
      </c>
      <c r="E66" s="10">
        <f t="shared" si="61"/>
        <v>1154.4267499999996</v>
      </c>
      <c r="F66" s="10">
        <f t="shared" si="61"/>
        <v>1183.2874187499995</v>
      </c>
      <c r="G66" s="10">
        <f t="shared" si="61"/>
        <v>1212.8696042187494</v>
      </c>
      <c r="H66" s="10">
        <f t="shared" si="61"/>
        <v>1243.1913443242181</v>
      </c>
      <c r="I66" s="10">
        <f t="shared" si="61"/>
        <v>1274.2711279323235</v>
      </c>
      <c r="J66" s="10">
        <f t="shared" si="61"/>
        <v>1306.1279061306313</v>
      </c>
      <c r="K66" s="10">
        <f t="shared" si="61"/>
        <v>1338.7811037838972</v>
      </c>
      <c r="L66" s="10">
        <f t="shared" si="61"/>
        <v>1372.2506313784945</v>
      </c>
      <c r="M66" s="10">
        <f t="shared" si="61"/>
        <v>1406.5568971629568</v>
      </c>
      <c r="N66" s="10">
        <f t="shared" si="61"/>
        <v>1441.7208195920307</v>
      </c>
      <c r="O66" s="10">
        <f t="shared" si="61"/>
        <v>1477.7638400818314</v>
      </c>
      <c r="P66" s="10">
        <f t="shared" si="61"/>
        <v>1514.7079360838768</v>
      </c>
      <c r="Q66" s="10">
        <f t="shared" si="61"/>
        <v>1552.5756344859735</v>
      </c>
      <c r="R66" s="10">
        <f t="shared" si="61"/>
        <v>1591.3900253481229</v>
      </c>
      <c r="S66" s="10">
        <f t="shared" si="61"/>
        <v>1631.1747759818259</v>
      </c>
      <c r="T66" s="10">
        <f t="shared" si="61"/>
        <v>1671.9541453813713</v>
      </c>
      <c r="U66" s="10">
        <f t="shared" si="61"/>
        <v>1713.7529990159055</v>
      </c>
    </row>
    <row r="67" spans="1:21" x14ac:dyDescent="0.3">
      <c r="A67" s="18" t="s">
        <v>138</v>
      </c>
      <c r="B67" s="10">
        <f>SUM(B66*52)</f>
        <v>55744</v>
      </c>
      <c r="C67" s="10">
        <f t="shared" ref="C67:U67" si="62">SUM(C66*52)</f>
        <v>57137.599999999999</v>
      </c>
      <c r="D67" s="10">
        <f t="shared" si="62"/>
        <v>58566.039999999986</v>
      </c>
      <c r="E67" s="10">
        <f t="shared" si="62"/>
        <v>60030.190999999977</v>
      </c>
      <c r="F67" s="10">
        <f t="shared" si="62"/>
        <v>61530.945774999971</v>
      </c>
      <c r="G67" s="10">
        <f t="shared" si="62"/>
        <v>63069.219419374967</v>
      </c>
      <c r="H67" s="10">
        <f t="shared" si="62"/>
        <v>64645.949904859342</v>
      </c>
      <c r="I67" s="10">
        <f t="shared" si="62"/>
        <v>66262.098652480825</v>
      </c>
      <c r="J67" s="10">
        <f t="shared" si="62"/>
        <v>67918.651118792826</v>
      </c>
      <c r="K67" s="10">
        <f t="shared" si="62"/>
        <v>69616.617396762653</v>
      </c>
      <c r="L67" s="10">
        <f t="shared" si="62"/>
        <v>71357.032831681718</v>
      </c>
      <c r="M67" s="10">
        <f t="shared" si="62"/>
        <v>73140.958652473753</v>
      </c>
      <c r="N67" s="10">
        <f t="shared" si="62"/>
        <v>74969.482618785594</v>
      </c>
      <c r="O67" s="10">
        <f t="shared" si="62"/>
        <v>76843.719684255237</v>
      </c>
      <c r="P67" s="10">
        <f t="shared" si="62"/>
        <v>78764.812676361587</v>
      </c>
      <c r="Q67" s="10">
        <f t="shared" si="62"/>
        <v>80733.932993270617</v>
      </c>
      <c r="R67" s="10">
        <f t="shared" si="62"/>
        <v>82752.281318102396</v>
      </c>
      <c r="S67" s="10">
        <f t="shared" si="62"/>
        <v>84821.088351054947</v>
      </c>
      <c r="T67" s="10">
        <f t="shared" si="62"/>
        <v>86941.615559831305</v>
      </c>
      <c r="U67" s="10">
        <f t="shared" si="62"/>
        <v>89115.155948827087</v>
      </c>
    </row>
    <row r="68" spans="1:21" x14ac:dyDescent="0.3">
      <c r="A68" s="91" t="s">
        <v>159</v>
      </c>
      <c r="B68" s="92">
        <v>28.1</v>
      </c>
      <c r="C68" s="92">
        <f t="shared" ref="C68:U68" si="63">SUM(B68*1.025)</f>
        <v>28.802499999999998</v>
      </c>
      <c r="D68" s="92">
        <f t="shared" si="63"/>
        <v>29.522562499999996</v>
      </c>
      <c r="E68" s="92">
        <f t="shared" si="63"/>
        <v>30.260626562499993</v>
      </c>
      <c r="F68" s="92">
        <f t="shared" si="63"/>
        <v>31.017142226562491</v>
      </c>
      <c r="G68" s="92">
        <f t="shared" si="63"/>
        <v>31.792570782226552</v>
      </c>
      <c r="H68" s="92">
        <f t="shared" si="63"/>
        <v>32.587385051782213</v>
      </c>
      <c r="I68" s="92">
        <f t="shared" si="63"/>
        <v>33.402069678076764</v>
      </c>
      <c r="J68" s="92">
        <f t="shared" si="63"/>
        <v>34.237121420028679</v>
      </c>
      <c r="K68" s="92">
        <f t="shared" si="63"/>
        <v>35.093049455529389</v>
      </c>
      <c r="L68" s="92">
        <f t="shared" si="63"/>
        <v>35.970375691917617</v>
      </c>
      <c r="M68" s="92">
        <f t="shared" si="63"/>
        <v>36.869635084215552</v>
      </c>
      <c r="N68" s="92">
        <f t="shared" si="63"/>
        <v>37.791375961320938</v>
      </c>
      <c r="O68" s="92">
        <f t="shared" si="63"/>
        <v>38.736160360353956</v>
      </c>
      <c r="P68" s="92">
        <f t="shared" si="63"/>
        <v>39.704564369362799</v>
      </c>
      <c r="Q68" s="92">
        <f t="shared" si="63"/>
        <v>40.697178478596868</v>
      </c>
      <c r="R68" s="93">
        <f t="shared" si="63"/>
        <v>41.714607940561784</v>
      </c>
      <c r="S68" s="94">
        <f t="shared" si="63"/>
        <v>42.757473139075827</v>
      </c>
      <c r="T68" s="94">
        <f t="shared" si="63"/>
        <v>43.826409967552721</v>
      </c>
      <c r="U68" s="94">
        <f t="shared" si="63"/>
        <v>44.922070216741538</v>
      </c>
    </row>
    <row r="69" spans="1:21" x14ac:dyDescent="0.3">
      <c r="A69" s="8" t="s">
        <v>137</v>
      </c>
      <c r="B69" s="10">
        <f>SUM(B68*40)</f>
        <v>1124</v>
      </c>
      <c r="C69" s="10">
        <f t="shared" ref="C69:U69" si="64">SUM(C68*40)</f>
        <v>1152.0999999999999</v>
      </c>
      <c r="D69" s="10">
        <f t="shared" si="64"/>
        <v>1180.9024999999999</v>
      </c>
      <c r="E69" s="10">
        <f t="shared" si="64"/>
        <v>1210.4250624999997</v>
      </c>
      <c r="F69" s="10">
        <f t="shared" si="64"/>
        <v>1240.6856890624997</v>
      </c>
      <c r="G69" s="10">
        <f t="shared" si="64"/>
        <v>1271.702831289062</v>
      </c>
      <c r="H69" s="10">
        <f t="shared" si="64"/>
        <v>1303.4954020712885</v>
      </c>
      <c r="I69" s="10">
        <f t="shared" si="64"/>
        <v>1336.0827871230706</v>
      </c>
      <c r="J69" s="10">
        <f t="shared" si="64"/>
        <v>1369.4848568011471</v>
      </c>
      <c r="K69" s="10">
        <f t="shared" si="64"/>
        <v>1403.7219782211755</v>
      </c>
      <c r="L69" s="10">
        <f t="shared" si="64"/>
        <v>1438.8150276767046</v>
      </c>
      <c r="M69" s="10">
        <f t="shared" si="64"/>
        <v>1474.7854033686222</v>
      </c>
      <c r="N69" s="10">
        <f t="shared" si="64"/>
        <v>1511.6550384528375</v>
      </c>
      <c r="O69" s="10">
        <f t="shared" si="64"/>
        <v>1549.4464144141582</v>
      </c>
      <c r="P69" s="10">
        <f t="shared" si="64"/>
        <v>1588.182574774512</v>
      </c>
      <c r="Q69" s="10">
        <f t="shared" si="64"/>
        <v>1627.8871391438747</v>
      </c>
      <c r="R69" s="10">
        <f t="shared" si="64"/>
        <v>1668.5843176224714</v>
      </c>
      <c r="S69" s="10">
        <f t="shared" si="64"/>
        <v>1710.2989255630332</v>
      </c>
      <c r="T69" s="10">
        <f t="shared" si="64"/>
        <v>1753.0563987021087</v>
      </c>
      <c r="U69" s="10">
        <f t="shared" si="64"/>
        <v>1796.8828086696615</v>
      </c>
    </row>
    <row r="70" spans="1:21" x14ac:dyDescent="0.3">
      <c r="A70" s="18" t="s">
        <v>138</v>
      </c>
      <c r="B70" s="10">
        <f>SUM(B69*52)</f>
        <v>58448</v>
      </c>
      <c r="C70" s="10">
        <f t="shared" ref="C70:U70" si="65">SUM(C69*52)</f>
        <v>59909.2</v>
      </c>
      <c r="D70" s="10">
        <f t="shared" si="65"/>
        <v>61406.929999999993</v>
      </c>
      <c r="E70" s="10">
        <f t="shared" si="65"/>
        <v>62942.103249999986</v>
      </c>
      <c r="F70" s="10">
        <f t="shared" si="65"/>
        <v>64515.655831249984</v>
      </c>
      <c r="G70" s="10">
        <f t="shared" si="65"/>
        <v>66128.547227031231</v>
      </c>
      <c r="H70" s="10">
        <f t="shared" si="65"/>
        <v>67781.760907707008</v>
      </c>
      <c r="I70" s="10">
        <f t="shared" si="65"/>
        <v>69476.304930399667</v>
      </c>
      <c r="J70" s="10">
        <f t="shared" si="65"/>
        <v>71213.212553659643</v>
      </c>
      <c r="K70" s="10">
        <f t="shared" si="65"/>
        <v>72993.542867501121</v>
      </c>
      <c r="L70" s="10">
        <f t="shared" si="65"/>
        <v>74818.381439188641</v>
      </c>
      <c r="M70" s="10">
        <f t="shared" si="65"/>
        <v>76688.84097516835</v>
      </c>
      <c r="N70" s="10">
        <f t="shared" si="65"/>
        <v>78606.061999547557</v>
      </c>
      <c r="O70" s="10">
        <f t="shared" si="65"/>
        <v>80571.213549536231</v>
      </c>
      <c r="P70" s="10">
        <f t="shared" si="65"/>
        <v>82585.493888274621</v>
      </c>
      <c r="Q70" s="10">
        <f t="shared" si="65"/>
        <v>84650.131235481487</v>
      </c>
      <c r="R70" s="10">
        <f t="shared" si="65"/>
        <v>86766.384516368518</v>
      </c>
      <c r="S70" s="10">
        <f t="shared" si="65"/>
        <v>88935.544129277725</v>
      </c>
      <c r="T70" s="10">
        <f t="shared" si="65"/>
        <v>91158.932732509653</v>
      </c>
      <c r="U70" s="10">
        <f t="shared" si="65"/>
        <v>93437.906050822392</v>
      </c>
    </row>
    <row r="71" spans="1:21" x14ac:dyDescent="0.3">
      <c r="A71" s="95" t="s">
        <v>160</v>
      </c>
      <c r="B71" s="96">
        <v>29.54</v>
      </c>
      <c r="C71" s="96">
        <f t="shared" ref="C71:U71" si="66">SUM(B71*1.025)</f>
        <v>30.278499999999998</v>
      </c>
      <c r="D71" s="96">
        <f t="shared" si="66"/>
        <v>31.035462499999994</v>
      </c>
      <c r="E71" s="96">
        <f t="shared" si="66"/>
        <v>31.811349062499993</v>
      </c>
      <c r="F71" s="96">
        <f t="shared" si="66"/>
        <v>32.606632789062488</v>
      </c>
      <c r="G71" s="96">
        <f t="shared" si="66"/>
        <v>33.421798608789047</v>
      </c>
      <c r="H71" s="96">
        <f t="shared" si="66"/>
        <v>34.257343574008772</v>
      </c>
      <c r="I71" s="96">
        <f t="shared" si="66"/>
        <v>35.113777163358989</v>
      </c>
      <c r="J71" s="96">
        <f t="shared" si="66"/>
        <v>35.991621592442961</v>
      </c>
      <c r="K71" s="96">
        <f t="shared" si="66"/>
        <v>36.891412132254032</v>
      </c>
      <c r="L71" s="96">
        <f t="shared" si="66"/>
        <v>37.813697435560378</v>
      </c>
      <c r="M71" s="96">
        <f t="shared" si="66"/>
        <v>38.759039871449382</v>
      </c>
      <c r="N71" s="96">
        <f t="shared" si="66"/>
        <v>39.728015868235616</v>
      </c>
      <c r="O71" s="96">
        <f t="shared" si="66"/>
        <v>40.721216264941503</v>
      </c>
      <c r="P71" s="96">
        <f t="shared" si="66"/>
        <v>41.739246671565034</v>
      </c>
      <c r="Q71" s="96">
        <f t="shared" si="66"/>
        <v>42.782727838354155</v>
      </c>
      <c r="R71" s="97">
        <f t="shared" si="66"/>
        <v>43.852296034313007</v>
      </c>
      <c r="S71" s="98">
        <f t="shared" si="66"/>
        <v>44.948603435170831</v>
      </c>
      <c r="T71" s="98">
        <f t="shared" si="66"/>
        <v>46.0723185210501</v>
      </c>
      <c r="U71" s="98">
        <f t="shared" si="66"/>
        <v>47.224126484076351</v>
      </c>
    </row>
    <row r="72" spans="1:21" x14ac:dyDescent="0.3">
      <c r="A72" s="8" t="s">
        <v>137</v>
      </c>
      <c r="B72" s="10">
        <f>SUM(B71*40)</f>
        <v>1181.5999999999999</v>
      </c>
      <c r="C72" s="10">
        <f t="shared" ref="C72:U72" si="67">SUM(C71*40)</f>
        <v>1211.1399999999999</v>
      </c>
      <c r="D72" s="10">
        <f t="shared" si="67"/>
        <v>1241.4184999999998</v>
      </c>
      <c r="E72" s="10">
        <f t="shared" si="67"/>
        <v>1272.4539624999998</v>
      </c>
      <c r="F72" s="10">
        <f t="shared" si="67"/>
        <v>1304.2653115624994</v>
      </c>
      <c r="G72" s="10">
        <f t="shared" si="67"/>
        <v>1336.871944351562</v>
      </c>
      <c r="H72" s="10">
        <f t="shared" si="67"/>
        <v>1370.2937429603508</v>
      </c>
      <c r="I72" s="10">
        <f t="shared" si="67"/>
        <v>1404.5510865343595</v>
      </c>
      <c r="J72" s="10">
        <f t="shared" si="67"/>
        <v>1439.6648636977184</v>
      </c>
      <c r="K72" s="10">
        <f t="shared" si="67"/>
        <v>1475.6564852901613</v>
      </c>
      <c r="L72" s="10">
        <f t="shared" si="67"/>
        <v>1512.5478974224152</v>
      </c>
      <c r="M72" s="10">
        <f t="shared" si="67"/>
        <v>1550.3615948579752</v>
      </c>
      <c r="N72" s="10">
        <f t="shared" si="67"/>
        <v>1589.1206347294246</v>
      </c>
      <c r="O72" s="10">
        <f t="shared" si="67"/>
        <v>1628.8486505976603</v>
      </c>
      <c r="P72" s="10">
        <f t="shared" si="67"/>
        <v>1669.5698668626014</v>
      </c>
      <c r="Q72" s="10">
        <f t="shared" si="67"/>
        <v>1711.3091135341663</v>
      </c>
      <c r="R72" s="10">
        <f t="shared" si="67"/>
        <v>1754.0918413725203</v>
      </c>
      <c r="S72" s="10">
        <f t="shared" si="67"/>
        <v>1797.9441374068333</v>
      </c>
      <c r="T72" s="10">
        <f t="shared" si="67"/>
        <v>1842.8927408420041</v>
      </c>
      <c r="U72" s="10">
        <f t="shared" si="67"/>
        <v>1888.965059363054</v>
      </c>
    </row>
    <row r="73" spans="1:21" x14ac:dyDescent="0.3">
      <c r="A73" s="18" t="s">
        <v>138</v>
      </c>
      <c r="B73" s="10">
        <f>SUM(B72*52)</f>
        <v>61443.199999999997</v>
      </c>
      <c r="C73" s="10">
        <f t="shared" ref="C73:U73" si="68">SUM(C72*52)</f>
        <v>62979.279999999992</v>
      </c>
      <c r="D73" s="10">
        <f t="shared" si="68"/>
        <v>64553.761999999988</v>
      </c>
      <c r="E73" s="10">
        <f t="shared" si="68"/>
        <v>66167.606049999988</v>
      </c>
      <c r="F73" s="10">
        <f t="shared" si="68"/>
        <v>67821.796201249963</v>
      </c>
      <c r="G73" s="10">
        <f t="shared" si="68"/>
        <v>69517.341106281223</v>
      </c>
      <c r="H73" s="10">
        <f t="shared" si="68"/>
        <v>71255.274633938243</v>
      </c>
      <c r="I73" s="10">
        <f t="shared" si="68"/>
        <v>73036.656499786695</v>
      </c>
      <c r="J73" s="10">
        <f t="shared" si="68"/>
        <v>74862.57291228135</v>
      </c>
      <c r="K73" s="10">
        <f t="shared" si="68"/>
        <v>76734.13723508839</v>
      </c>
      <c r="L73" s="10">
        <f t="shared" si="68"/>
        <v>78652.490665965597</v>
      </c>
      <c r="M73" s="10">
        <f t="shared" si="68"/>
        <v>80618.802932614708</v>
      </c>
      <c r="N73" s="10">
        <f t="shared" si="68"/>
        <v>82634.273005930081</v>
      </c>
      <c r="O73" s="10">
        <f t="shared" si="68"/>
        <v>84700.129831078331</v>
      </c>
      <c r="P73" s="10">
        <f t="shared" si="68"/>
        <v>86817.633076855273</v>
      </c>
      <c r="Q73" s="10">
        <f t="shared" si="68"/>
        <v>88988.073903776647</v>
      </c>
      <c r="R73" s="10">
        <f t="shared" si="68"/>
        <v>91212.775751371053</v>
      </c>
      <c r="S73" s="10">
        <f t="shared" si="68"/>
        <v>93493.095145155326</v>
      </c>
      <c r="T73" s="10">
        <f t="shared" si="68"/>
        <v>95830.422523784218</v>
      </c>
      <c r="U73" s="10">
        <f t="shared" si="68"/>
        <v>98226.183086878809</v>
      </c>
    </row>
    <row r="74" spans="1:21" x14ac:dyDescent="0.3">
      <c r="A74" s="99" t="s">
        <v>161</v>
      </c>
      <c r="B74" s="100">
        <v>30.97</v>
      </c>
      <c r="C74" s="100">
        <f t="shared" ref="C74:U74" si="69">SUM(B74*1.025)</f>
        <v>31.744249999999997</v>
      </c>
      <c r="D74" s="100">
        <f t="shared" si="69"/>
        <v>32.537856249999997</v>
      </c>
      <c r="E74" s="100">
        <f t="shared" si="69"/>
        <v>33.351302656249992</v>
      </c>
      <c r="F74" s="100">
        <f t="shared" si="69"/>
        <v>34.185085222656241</v>
      </c>
      <c r="G74" s="100">
        <f t="shared" si="69"/>
        <v>35.039712353222647</v>
      </c>
      <c r="H74" s="100">
        <f t="shared" si="69"/>
        <v>35.915705162053207</v>
      </c>
      <c r="I74" s="100">
        <f t="shared" si="69"/>
        <v>36.813597791104534</v>
      </c>
      <c r="J74" s="100">
        <f t="shared" si="69"/>
        <v>37.733937735882144</v>
      </c>
      <c r="K74" s="100">
        <f t="shared" si="69"/>
        <v>38.677286179279193</v>
      </c>
      <c r="L74" s="100">
        <f t="shared" si="69"/>
        <v>39.644218333761167</v>
      </c>
      <c r="M74" s="100">
        <f t="shared" si="69"/>
        <v>40.63532379210519</v>
      </c>
      <c r="N74" s="100">
        <f t="shared" si="69"/>
        <v>41.651206886907815</v>
      </c>
      <c r="O74" s="100">
        <f t="shared" si="69"/>
        <v>42.692487059080506</v>
      </c>
      <c r="P74" s="100">
        <f t="shared" si="69"/>
        <v>43.759799235557516</v>
      </c>
      <c r="Q74" s="100">
        <f t="shared" si="69"/>
        <v>44.853794216446452</v>
      </c>
      <c r="R74" s="101">
        <f t="shared" si="69"/>
        <v>45.975139071857612</v>
      </c>
      <c r="S74" s="102">
        <f t="shared" si="69"/>
        <v>47.124517548654048</v>
      </c>
      <c r="T74" s="102">
        <f t="shared" si="69"/>
        <v>48.302630487370394</v>
      </c>
      <c r="U74" s="102">
        <f t="shared" si="69"/>
        <v>49.510196249554646</v>
      </c>
    </row>
    <row r="75" spans="1:21" x14ac:dyDescent="0.3">
      <c r="A75" s="8" t="s">
        <v>137</v>
      </c>
      <c r="B75" s="10">
        <f>SUM(B74*40)</f>
        <v>1238.8</v>
      </c>
      <c r="C75" s="10">
        <f t="shared" ref="C75:U75" si="70">SUM(C74*40)</f>
        <v>1269.77</v>
      </c>
      <c r="D75" s="10">
        <f t="shared" si="70"/>
        <v>1301.5142499999999</v>
      </c>
      <c r="E75" s="10">
        <f t="shared" si="70"/>
        <v>1334.0521062499997</v>
      </c>
      <c r="F75" s="10">
        <f t="shared" si="70"/>
        <v>1367.4034089062498</v>
      </c>
      <c r="G75" s="10">
        <f t="shared" si="70"/>
        <v>1401.5884941289059</v>
      </c>
      <c r="H75" s="10">
        <f t="shared" si="70"/>
        <v>1436.6282064821282</v>
      </c>
      <c r="I75" s="10">
        <f t="shared" si="70"/>
        <v>1472.5439116441814</v>
      </c>
      <c r="J75" s="10">
        <f t="shared" si="70"/>
        <v>1509.3575094352857</v>
      </c>
      <c r="K75" s="10">
        <f t="shared" si="70"/>
        <v>1547.0914471711676</v>
      </c>
      <c r="L75" s="10">
        <f t="shared" si="70"/>
        <v>1585.7687333504466</v>
      </c>
      <c r="M75" s="10">
        <f t="shared" si="70"/>
        <v>1625.4129516842077</v>
      </c>
      <c r="N75" s="10">
        <f t="shared" si="70"/>
        <v>1666.0482754763125</v>
      </c>
      <c r="O75" s="10">
        <f t="shared" si="70"/>
        <v>1707.6994823632203</v>
      </c>
      <c r="P75" s="10">
        <f t="shared" si="70"/>
        <v>1750.3919694223007</v>
      </c>
      <c r="Q75" s="10">
        <f t="shared" si="70"/>
        <v>1794.1517686578582</v>
      </c>
      <c r="R75" s="10">
        <f t="shared" si="70"/>
        <v>1839.0055628743044</v>
      </c>
      <c r="S75" s="10">
        <f t="shared" si="70"/>
        <v>1884.9807019461618</v>
      </c>
      <c r="T75" s="10">
        <f t="shared" si="70"/>
        <v>1932.1052194948156</v>
      </c>
      <c r="U75" s="10">
        <f t="shared" si="70"/>
        <v>1980.4078499821858</v>
      </c>
    </row>
    <row r="76" spans="1:21" x14ac:dyDescent="0.3">
      <c r="A76" s="8" t="s">
        <v>138</v>
      </c>
      <c r="B76" s="10">
        <f>SUM(B75*52)</f>
        <v>64417.599999999999</v>
      </c>
      <c r="C76" s="10">
        <f t="shared" ref="C76:U76" si="71">SUM(C75*52)</f>
        <v>66028.039999999994</v>
      </c>
      <c r="D76" s="10">
        <f t="shared" si="71"/>
        <v>67678.740999999995</v>
      </c>
      <c r="E76" s="10">
        <f t="shared" si="71"/>
        <v>69370.709524999984</v>
      </c>
      <c r="F76" s="10">
        <f t="shared" si="71"/>
        <v>71104.97726312498</v>
      </c>
      <c r="G76" s="10">
        <f t="shared" si="71"/>
        <v>72882.601694703102</v>
      </c>
      <c r="H76" s="10">
        <f t="shared" si="71"/>
        <v>74704.666737070671</v>
      </c>
      <c r="I76" s="10">
        <f t="shared" si="71"/>
        <v>76572.283405497437</v>
      </c>
      <c r="J76" s="10">
        <f t="shared" si="71"/>
        <v>78486.590490634859</v>
      </c>
      <c r="K76" s="10">
        <f t="shared" si="71"/>
        <v>80448.755252900708</v>
      </c>
      <c r="L76" s="10">
        <f t="shared" si="71"/>
        <v>82459.97413422323</v>
      </c>
      <c r="M76" s="10">
        <f t="shared" si="71"/>
        <v>84521.473487578798</v>
      </c>
      <c r="N76" s="10">
        <f t="shared" si="71"/>
        <v>86634.510324768256</v>
      </c>
      <c r="O76" s="10">
        <f t="shared" si="71"/>
        <v>88800.373082887454</v>
      </c>
      <c r="P76" s="10">
        <f t="shared" si="71"/>
        <v>91020.382409959639</v>
      </c>
      <c r="Q76" s="10">
        <f t="shared" si="71"/>
        <v>93295.891970208628</v>
      </c>
      <c r="R76" s="10">
        <f t="shared" si="71"/>
        <v>95628.289269463829</v>
      </c>
      <c r="S76" s="10">
        <f t="shared" si="71"/>
        <v>98018.99650120041</v>
      </c>
      <c r="T76" s="10">
        <f t="shared" si="71"/>
        <v>100469.47141373041</v>
      </c>
      <c r="U76" s="10">
        <f t="shared" si="71"/>
        <v>102981.20819907366</v>
      </c>
    </row>
    <row r="77" spans="1:21" x14ac:dyDescent="0.3">
      <c r="A77" s="103" t="s">
        <v>162</v>
      </c>
      <c r="B77" s="104">
        <v>32.049999999999997</v>
      </c>
      <c r="C77" s="104">
        <f t="shared" ref="C77:U77" si="72">SUM(B77*1.025)</f>
        <v>32.851249999999993</v>
      </c>
      <c r="D77" s="104">
        <f t="shared" si="72"/>
        <v>33.672531249999992</v>
      </c>
      <c r="E77" s="104">
        <f t="shared" si="72"/>
        <v>34.514344531249989</v>
      </c>
      <c r="F77" s="104">
        <f t="shared" si="72"/>
        <v>35.377203144531236</v>
      </c>
      <c r="G77" s="104">
        <f t="shared" si="72"/>
        <v>36.261633223144514</v>
      </c>
      <c r="H77" s="104">
        <f t="shared" si="72"/>
        <v>37.168174053723121</v>
      </c>
      <c r="I77" s="104">
        <f t="shared" si="72"/>
        <v>38.097378405066195</v>
      </c>
      <c r="J77" s="104">
        <f t="shared" si="72"/>
        <v>39.049812865192848</v>
      </c>
      <c r="K77" s="104">
        <f t="shared" si="72"/>
        <v>40.026058186822667</v>
      </c>
      <c r="L77" s="104">
        <f t="shared" si="72"/>
        <v>41.026709641493227</v>
      </c>
      <c r="M77" s="104">
        <f t="shared" si="72"/>
        <v>42.052377382530551</v>
      </c>
      <c r="N77" s="104">
        <f t="shared" si="72"/>
        <v>43.103686817093809</v>
      </c>
      <c r="O77" s="104">
        <f t="shared" si="72"/>
        <v>44.181278987521154</v>
      </c>
      <c r="P77" s="104">
        <f t="shared" si="72"/>
        <v>45.285810962209176</v>
      </c>
      <c r="Q77" s="104">
        <f t="shared" si="72"/>
        <v>46.417956236264402</v>
      </c>
      <c r="R77" s="105">
        <f t="shared" si="72"/>
        <v>47.578405142171007</v>
      </c>
      <c r="S77" s="106">
        <f t="shared" si="72"/>
        <v>48.767865270725281</v>
      </c>
      <c r="T77" s="106">
        <f t="shared" si="72"/>
        <v>49.987061902493409</v>
      </c>
      <c r="U77" s="106">
        <f t="shared" si="72"/>
        <v>51.236738450055739</v>
      </c>
    </row>
    <row r="78" spans="1:21" x14ac:dyDescent="0.3">
      <c r="A78" s="8" t="s">
        <v>137</v>
      </c>
      <c r="B78" s="11">
        <f>SUM(B77*40)</f>
        <v>1282</v>
      </c>
      <c r="C78" s="11">
        <f t="shared" ref="C78:U78" si="73">SUM(C77*40)</f>
        <v>1314.0499999999997</v>
      </c>
      <c r="D78" s="11">
        <f t="shared" si="73"/>
        <v>1346.9012499999997</v>
      </c>
      <c r="E78" s="11">
        <f t="shared" si="73"/>
        <v>1380.5737812499997</v>
      </c>
      <c r="F78" s="11">
        <f t="shared" si="73"/>
        <v>1415.0881257812493</v>
      </c>
      <c r="G78" s="11">
        <f t="shared" si="73"/>
        <v>1450.4653289257806</v>
      </c>
      <c r="H78" s="11">
        <f t="shared" si="73"/>
        <v>1486.7269621489249</v>
      </c>
      <c r="I78" s="11">
        <f t="shared" si="73"/>
        <v>1523.8951362026478</v>
      </c>
      <c r="J78" s="11">
        <f t="shared" si="73"/>
        <v>1561.9925146077139</v>
      </c>
      <c r="K78" s="11">
        <f t="shared" si="73"/>
        <v>1601.0423274729067</v>
      </c>
      <c r="L78" s="11">
        <f t="shared" si="73"/>
        <v>1641.0683856597291</v>
      </c>
      <c r="M78" s="11">
        <f t="shared" si="73"/>
        <v>1682.095095301222</v>
      </c>
      <c r="N78" s="11">
        <f t="shared" si="73"/>
        <v>1724.1474726837523</v>
      </c>
      <c r="O78" s="11">
        <f t="shared" si="73"/>
        <v>1767.2511595008461</v>
      </c>
      <c r="P78" s="11">
        <f t="shared" si="73"/>
        <v>1811.4324384883671</v>
      </c>
      <c r="Q78" s="11">
        <f t="shared" si="73"/>
        <v>1856.718249450576</v>
      </c>
      <c r="R78" s="11">
        <f t="shared" si="73"/>
        <v>1903.1362056868402</v>
      </c>
      <c r="S78" s="11">
        <f t="shared" si="73"/>
        <v>1950.7146108290112</v>
      </c>
      <c r="T78" s="11">
        <f t="shared" si="73"/>
        <v>1999.4824760997362</v>
      </c>
      <c r="U78" s="11">
        <f t="shared" si="73"/>
        <v>2049.4695380022295</v>
      </c>
    </row>
    <row r="79" spans="1:21" x14ac:dyDescent="0.3">
      <c r="A79" s="8" t="s">
        <v>138</v>
      </c>
      <c r="B79" s="11">
        <f>SUM(B78*52)</f>
        <v>66664</v>
      </c>
      <c r="C79" s="11">
        <f t="shared" ref="C79:U79" si="74">SUM(C78*52)</f>
        <v>68330.599999999991</v>
      </c>
      <c r="D79" s="11">
        <f t="shared" si="74"/>
        <v>70038.864999999976</v>
      </c>
      <c r="E79" s="11">
        <f t="shared" si="74"/>
        <v>71789.836624999982</v>
      </c>
      <c r="F79" s="11">
        <f t="shared" si="74"/>
        <v>73584.582540624964</v>
      </c>
      <c r="G79" s="11">
        <f t="shared" si="74"/>
        <v>75424.197104140592</v>
      </c>
      <c r="H79" s="11">
        <f t="shared" si="74"/>
        <v>77309.802031744097</v>
      </c>
      <c r="I79" s="11">
        <f t="shared" si="74"/>
        <v>79242.547082537683</v>
      </c>
      <c r="J79" s="11">
        <f t="shared" si="74"/>
        <v>81223.610759601128</v>
      </c>
      <c r="K79" s="11">
        <f t="shared" si="74"/>
        <v>83254.201028591153</v>
      </c>
      <c r="L79" s="11">
        <f t="shared" si="74"/>
        <v>85335.556054305911</v>
      </c>
      <c r="M79" s="11">
        <f t="shared" si="74"/>
        <v>87468.944955663552</v>
      </c>
      <c r="N79" s="11">
        <f t="shared" si="74"/>
        <v>89655.668579555117</v>
      </c>
      <c r="O79" s="11">
        <f t="shared" si="74"/>
        <v>91897.060294044</v>
      </c>
      <c r="P79" s="11">
        <f t="shared" si="74"/>
        <v>94194.486801395091</v>
      </c>
      <c r="Q79" s="11">
        <f t="shared" si="74"/>
        <v>96549.34897142995</v>
      </c>
      <c r="R79" s="11">
        <f t="shared" si="74"/>
        <v>98963.082695715682</v>
      </c>
      <c r="S79" s="11">
        <f t="shared" si="74"/>
        <v>101437.15976310859</v>
      </c>
      <c r="T79" s="11">
        <f t="shared" si="74"/>
        <v>103973.08875718628</v>
      </c>
      <c r="U79" s="11">
        <f t="shared" si="74"/>
        <v>106572.41597611594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abSelected="1" workbookViewId="0">
      <selection activeCell="A2" sqref="A2"/>
    </sheetView>
  </sheetViews>
  <sheetFormatPr defaultRowHeight="14.4" x14ac:dyDescent="0.3"/>
  <cols>
    <col min="1" max="1" width="15.5546875" customWidth="1"/>
    <col min="2" max="2" width="20.44140625" customWidth="1"/>
    <col min="3" max="3" width="162.44140625" customWidth="1"/>
  </cols>
  <sheetData>
    <row r="1" spans="1:3" ht="18" x14ac:dyDescent="0.35">
      <c r="A1" s="4" t="s">
        <v>133</v>
      </c>
    </row>
    <row r="2" spans="1:3" x14ac:dyDescent="0.3">
      <c r="A2" t="s">
        <v>134</v>
      </c>
      <c r="B2" s="5">
        <v>44105</v>
      </c>
    </row>
    <row r="4" spans="1:3" x14ac:dyDescent="0.3">
      <c r="A4" s="8" t="s">
        <v>163</v>
      </c>
      <c r="B4" s="8" t="s">
        <v>164</v>
      </c>
      <c r="C4" s="7" t="s">
        <v>165</v>
      </c>
    </row>
    <row r="5" spans="1:3" x14ac:dyDescent="0.3">
      <c r="A5" s="107">
        <v>1</v>
      </c>
      <c r="B5" s="10">
        <v>10</v>
      </c>
      <c r="C5" s="108"/>
    </row>
    <row r="6" spans="1:3" x14ac:dyDescent="0.3">
      <c r="A6" s="107">
        <v>2</v>
      </c>
      <c r="B6" s="10">
        <f>SUM(B5*1.051)</f>
        <v>10.51</v>
      </c>
      <c r="C6" s="108" t="s">
        <v>82</v>
      </c>
    </row>
    <row r="7" spans="1:3" x14ac:dyDescent="0.3">
      <c r="A7" s="107">
        <v>3</v>
      </c>
      <c r="B7" s="10">
        <f t="shared" ref="B7:B20" si="0">SUM(B6*1.051)</f>
        <v>11.046009999999999</v>
      </c>
      <c r="C7" s="108"/>
    </row>
    <row r="8" spans="1:3" x14ac:dyDescent="0.3">
      <c r="A8" s="107">
        <v>4</v>
      </c>
      <c r="B8" s="10">
        <f>SUM(B7*1.05)</f>
        <v>11.5983105</v>
      </c>
      <c r="C8" s="108" t="s">
        <v>166</v>
      </c>
    </row>
    <row r="9" spans="1:3" x14ac:dyDescent="0.3">
      <c r="A9" s="107">
        <v>5</v>
      </c>
      <c r="B9" s="10">
        <f t="shared" si="0"/>
        <v>12.189824335499999</v>
      </c>
      <c r="C9" s="108" t="s">
        <v>168</v>
      </c>
    </row>
    <row r="10" spans="1:3" x14ac:dyDescent="0.3">
      <c r="A10" s="107">
        <v>6</v>
      </c>
      <c r="B10" s="10">
        <f>SUM(B9*1.05)</f>
        <v>12.799315552274999</v>
      </c>
      <c r="C10" s="108" t="s">
        <v>167</v>
      </c>
    </row>
    <row r="11" spans="1:3" x14ac:dyDescent="0.3">
      <c r="A11" s="107">
        <v>7</v>
      </c>
      <c r="B11" s="10">
        <f>SUM(B10*1.0501)</f>
        <v>13.440561261443976</v>
      </c>
      <c r="C11" s="108" t="s">
        <v>170</v>
      </c>
    </row>
    <row r="12" spans="1:3" x14ac:dyDescent="0.3">
      <c r="A12" s="107">
        <v>8</v>
      </c>
      <c r="B12" s="10">
        <f t="shared" si="0"/>
        <v>14.126029885777619</v>
      </c>
      <c r="C12" s="108" t="s">
        <v>169</v>
      </c>
    </row>
    <row r="13" spans="1:3" x14ac:dyDescent="0.3">
      <c r="A13" s="107">
        <v>9</v>
      </c>
      <c r="B13" s="10">
        <f>SUM(B12*1.0785)</f>
        <v>15.234923231811162</v>
      </c>
      <c r="C13" s="108" t="s">
        <v>171</v>
      </c>
    </row>
    <row r="14" spans="1:3" x14ac:dyDescent="0.3">
      <c r="A14" s="107">
        <v>10</v>
      </c>
      <c r="B14" s="10">
        <f>SUM(B13*1.024)</f>
        <v>15.600561389374631</v>
      </c>
      <c r="C14" s="108" t="s">
        <v>172</v>
      </c>
    </row>
    <row r="15" spans="1:3" x14ac:dyDescent="0.3">
      <c r="A15" s="107">
        <v>11</v>
      </c>
      <c r="B15" s="10">
        <f t="shared" si="0"/>
        <v>16.396190020232737</v>
      </c>
      <c r="C15" s="108" t="s">
        <v>174</v>
      </c>
    </row>
    <row r="16" spans="1:3" x14ac:dyDescent="0.3">
      <c r="A16" s="107">
        <v>12</v>
      </c>
      <c r="B16" s="10">
        <f>SUM(B15*1.05)</f>
        <v>17.215999521244374</v>
      </c>
      <c r="C16" s="108" t="s">
        <v>173</v>
      </c>
    </row>
    <row r="17" spans="1:3" x14ac:dyDescent="0.3">
      <c r="A17" s="107">
        <v>13</v>
      </c>
      <c r="B17" s="10">
        <f>SUM(B16*1.048)</f>
        <v>18.042367498264106</v>
      </c>
      <c r="C17" s="108"/>
    </row>
    <row r="18" spans="1:3" x14ac:dyDescent="0.3">
      <c r="A18" s="107">
        <v>14</v>
      </c>
      <c r="B18" s="10">
        <f>SUM(B17*1.049)</f>
        <v>18.926443505679046</v>
      </c>
      <c r="C18" s="108" t="s">
        <v>175</v>
      </c>
    </row>
    <row r="19" spans="1:3" x14ac:dyDescent="0.3">
      <c r="A19" s="107">
        <v>15</v>
      </c>
      <c r="B19" s="10">
        <f>SUM(B18*1.055)</f>
        <v>19.967397898491392</v>
      </c>
      <c r="C19" s="108" t="s">
        <v>176</v>
      </c>
    </row>
    <row r="20" spans="1:3" x14ac:dyDescent="0.3">
      <c r="A20" s="107">
        <v>16</v>
      </c>
      <c r="B20" s="10">
        <f t="shared" si="0"/>
        <v>20.985735191314451</v>
      </c>
      <c r="C20" s="108" t="s">
        <v>177</v>
      </c>
    </row>
    <row r="21" spans="1:3" x14ac:dyDescent="0.3">
      <c r="A21" s="107">
        <v>17</v>
      </c>
      <c r="B21" s="10">
        <f>SUM(B20*1.047)</f>
        <v>21.972064745306227</v>
      </c>
      <c r="C21" s="108"/>
    </row>
    <row r="22" spans="1:3" x14ac:dyDescent="0.3">
      <c r="A22" s="107">
        <v>18</v>
      </c>
      <c r="B22" s="10">
        <f>SUM(B21*1.054)</f>
        <v>23.158556241552763</v>
      </c>
      <c r="C22" s="108" t="s">
        <v>33</v>
      </c>
    </row>
    <row r="23" spans="1:3" x14ac:dyDescent="0.3">
      <c r="A23" s="107">
        <v>19</v>
      </c>
      <c r="B23" s="10">
        <f>SUM(B22*1.0485)</f>
        <v>24.281746219268072</v>
      </c>
      <c r="C23" s="108" t="s">
        <v>178</v>
      </c>
    </row>
    <row r="24" spans="1:3" x14ac:dyDescent="0.3">
      <c r="A24" s="107">
        <v>20</v>
      </c>
      <c r="B24" s="10">
        <f>SUM(B23*1.0525)</f>
        <v>25.556537895779645</v>
      </c>
      <c r="C24" s="108" t="s">
        <v>179</v>
      </c>
    </row>
    <row r="25" spans="1:3" x14ac:dyDescent="0.3">
      <c r="A25" s="107">
        <v>21</v>
      </c>
      <c r="B25" s="10">
        <f>SUM(B24*1.0485)</f>
        <v>26.796029983724956</v>
      </c>
      <c r="C25" s="108"/>
    </row>
    <row r="26" spans="1:3" x14ac:dyDescent="0.3">
      <c r="A26" s="107">
        <v>22</v>
      </c>
      <c r="B26" s="10">
        <f>SUM(B25*1.0485)</f>
        <v>28.095637437935615</v>
      </c>
      <c r="C26" s="108"/>
    </row>
    <row r="27" spans="1:3" x14ac:dyDescent="0.3">
      <c r="A27" s="107">
        <v>23</v>
      </c>
      <c r="B27" s="10">
        <f>SUM(B26*1.0515)</f>
        <v>29.542562765989302</v>
      </c>
      <c r="C27" s="108"/>
    </row>
    <row r="28" spans="1:3" x14ac:dyDescent="0.3">
      <c r="A28" s="107">
        <v>24</v>
      </c>
      <c r="B28" s="10">
        <f>SUM(B27*1.0482)</f>
        <v>30.966514291309988</v>
      </c>
      <c r="C28" s="108"/>
    </row>
    <row r="29" spans="1:3" x14ac:dyDescent="0.3">
      <c r="A29" s="107">
        <v>25</v>
      </c>
      <c r="B29" s="10">
        <f>SUM(B28*1.035)</f>
        <v>32.050342291505835</v>
      </c>
      <c r="C29" s="108" t="s">
        <v>180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Avg</vt:lpstr>
      <vt:lpstr>Hourly Rate</vt:lpstr>
      <vt:lpstr>Weekly-Monthly</vt:lpstr>
      <vt:lpstr>Pay Grades</vt:lpstr>
      <vt:lpstr>Avg!Print_Titles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Dixie Wall</dc:creator>
  <cp:lastModifiedBy>Paige Green</cp:lastModifiedBy>
  <cp:lastPrinted>2020-11-30T14:42:03Z</cp:lastPrinted>
  <dcterms:created xsi:type="dcterms:W3CDTF">2020-11-25T16:01:08Z</dcterms:created>
  <dcterms:modified xsi:type="dcterms:W3CDTF">2020-12-01T13:27:17Z</dcterms:modified>
</cp:coreProperties>
</file>