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always"/>
  <mc:AlternateContent xmlns:mc="http://schemas.openxmlformats.org/markup-compatibility/2006">
    <mc:Choice Requires="x15">
      <x15ac:absPath xmlns:x15ac="http://schemas.microsoft.com/office/spreadsheetml/2010/11/ac" url="D:\Documents\Documents\Human Resources\Market Study 2022\"/>
    </mc:Choice>
  </mc:AlternateContent>
  <xr:revisionPtr revIDLastSave="0" documentId="13_ncr:1_{87A9C10C-267E-482E-8109-F41362F3613C}" xr6:coauthVersionLast="47" xr6:coauthVersionMax="47" xr10:uidLastSave="{00000000-0000-0000-0000-000000000000}"/>
  <bookViews>
    <workbookView xWindow="-120" yWindow="-120" windowWidth="29040" windowHeight="15840" tabRatio="940" firstSheet="1" activeTab="3" xr2:uid="{00000000-000D-0000-FFFF-FFFF00000000}"/>
  </bookViews>
  <sheets>
    <sheet name="LawsonDrillInfo" sheetId="2" state="veryHidden" r:id="rId1"/>
    <sheet name="TIP" sheetId="13" r:id="rId2"/>
    <sheet name="Yrs Serv" sheetId="12" r:id="rId3"/>
    <sheet name="Master File" sheetId="1" r:id="rId4"/>
    <sheet name="Curr Pay Plan" sheetId="10" r:id="rId5"/>
    <sheet name="Prop Grds" sheetId="21" r:id="rId6"/>
    <sheet name="Admin" sheetId="4" r:id="rId7"/>
    <sheet name="Elect-ROD" sheetId="18" r:id="rId8"/>
    <sheet name="EMS" sheetId="17" r:id="rId9"/>
    <sheet name="Emerg Mgmt" sheetId="24" r:id="rId10"/>
    <sheet name="Fac Util Maint" sheetId="20" r:id="rId11"/>
    <sheet name="Finance" sheetId="5" r:id="rId12"/>
    <sheet name="Info Tech" sheetId="8" r:id="rId13"/>
    <sheet name="Library" sheetId="16" r:id="rId14"/>
    <sheet name="NCDMV" sheetId="26" r:id="rId15"/>
    <sheet name="P &amp; R" sheetId="23" r:id="rId16"/>
    <sheet name="Inspect S&amp;W" sheetId="6" r:id="rId17"/>
    <sheet name="DSS" sheetId="14" r:id="rId18"/>
    <sheet name="Pub Hlth" sheetId="15" r:id="rId19"/>
    <sheet name="Landfill" sheetId="9" r:id="rId20"/>
    <sheet name="Sheriff-911" sheetId="7" r:id="rId21"/>
    <sheet name="Tax" sheetId="19" r:id="rId22"/>
    <sheet name="Senior Cntr" sheetId="25" r:id="rId23"/>
  </sheets>
  <externalReferences>
    <externalReference r:id="rId24"/>
    <externalReference r:id="rId25"/>
  </externalReferences>
  <definedNames>
    <definedName name="_xlnm._FilterDatabase" localSheetId="3" hidden="1">'Master File'!#REF!</definedName>
    <definedName name="DataRange">'Master File'!#REF!</definedName>
    <definedName name="HeaderRange">'Master File'!#REF!</definedName>
    <definedName name="KeyFields" localSheetId="0">LawsonDrillInfo!$A$5:$C$5</definedName>
    <definedName name="MappedFields" localSheetId="0">LawsonDrillInfo!$D$5:$F$5</definedName>
    <definedName name="_xlnm.Print_Area" localSheetId="6">Admin!$A$2:$J$156</definedName>
    <definedName name="_xlnm.Print_Area" localSheetId="17">DSS!$A$2:$J$157</definedName>
    <definedName name="_xlnm.Print_Area" localSheetId="7">'Elect-ROD'!$A$1:$J$57</definedName>
    <definedName name="_xlnm.Print_Area" localSheetId="8">EMS!$A$2:$J$99</definedName>
    <definedName name="_xlnm.Print_Area" localSheetId="10">'Fac Util Maint'!$A$1:$J$67</definedName>
    <definedName name="_xlnm.Print_Area" localSheetId="11">Finance!$A$2:$J$115</definedName>
    <definedName name="_xlnm.Print_Area" localSheetId="12">'Info Tech'!$A$2:$J$111</definedName>
    <definedName name="_xlnm.Print_Area" localSheetId="16">'Inspect S&amp;W'!$A$2:$J$138</definedName>
    <definedName name="_xlnm.Print_Area" localSheetId="19">Landfill!$A$2:$J$19</definedName>
    <definedName name="_xlnm.Print_Area" localSheetId="13">Library!$A$3:$J$90</definedName>
    <definedName name="_xlnm.Print_Area" localSheetId="18">'Pub Hlth'!$A$2:$J$94</definedName>
    <definedName name="_xlnm.Print_Area" localSheetId="20">'Sheriff-911'!$A$2:$J$391</definedName>
    <definedName name="_xlnm.Print_Area" localSheetId="21">Tax!$A$2:$J$93</definedName>
    <definedName name="_xlnm.Print_Titles" localSheetId="6">Admin!$1:$1</definedName>
    <definedName name="_xlnm.Print_Titles" localSheetId="17">DSS!$1:$1</definedName>
    <definedName name="_xlnm.Print_Titles" localSheetId="7">'Elect-ROD'!$1:$1</definedName>
    <definedName name="_xlnm.Print_Titles" localSheetId="8">EMS!$1:$1</definedName>
    <definedName name="_xlnm.Print_Titles" localSheetId="10">'Fac Util Maint'!$1:$1</definedName>
    <definedName name="_xlnm.Print_Titles" localSheetId="11">Finance!$1:$1</definedName>
    <definedName name="_xlnm.Print_Titles" localSheetId="12">'Info Tech'!$1:$1</definedName>
    <definedName name="_xlnm.Print_Titles" localSheetId="16">'Inspect S&amp;W'!$1:$1</definedName>
    <definedName name="_xlnm.Print_Titles" localSheetId="19">Landfill!$1:$1</definedName>
    <definedName name="_xlnm.Print_Titles" localSheetId="13">Library!$1:$1</definedName>
    <definedName name="_xlnm.Print_Titles" localSheetId="3">'Master File'!#REF!</definedName>
    <definedName name="_xlnm.Print_Titles" localSheetId="18">'Pub Hlth'!$1:$1</definedName>
    <definedName name="_xlnm.Print_Titles" localSheetId="20">'Sheriff-911'!$1:$1</definedName>
    <definedName name="_xlnm.Print_Titles" localSheetId="21">Tax!$1:$1</definedName>
    <definedName name="ProductLine" localSheetId="0">LawsonDrillInfo!$B$2</definedName>
    <definedName name="SortRange">'Master File'!#REF!</definedName>
    <definedName name="SSType" localSheetId="0">LawsonDrillInfo!$D$3</definedName>
    <definedName name="SystemCode" localSheetId="0">LawsonDrillInfo!$B$3</definedName>
    <definedName name="Titles">'Master File'!#REF!</definedName>
    <definedName name="TopSection">'Master File'!#REF!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13" i="1" l="1"/>
  <c r="K185" i="1"/>
  <c r="I78" i="4"/>
  <c r="F13" i="26"/>
  <c r="E13" i="26"/>
  <c r="D13" i="26"/>
  <c r="I74" i="7"/>
  <c r="H74" i="7"/>
  <c r="F27" i="26" l="1"/>
  <c r="E27" i="26"/>
  <c r="D27" i="26"/>
  <c r="F20" i="25"/>
  <c r="E20" i="25"/>
  <c r="D20" i="25"/>
  <c r="F19" i="25"/>
  <c r="E19" i="25"/>
  <c r="D19" i="25"/>
  <c r="F18" i="25"/>
  <c r="E18" i="25"/>
  <c r="D18" i="25"/>
  <c r="F17" i="25"/>
  <c r="E17" i="25"/>
  <c r="D17" i="25"/>
  <c r="F16" i="25"/>
  <c r="E16" i="25"/>
  <c r="D16" i="25"/>
  <c r="F15" i="25"/>
  <c r="E15" i="25"/>
  <c r="D15" i="25"/>
  <c r="F34" i="19"/>
  <c r="D34" i="19"/>
  <c r="F33" i="19"/>
  <c r="D33" i="19"/>
  <c r="F32" i="19"/>
  <c r="E32" i="19"/>
  <c r="D32" i="19"/>
  <c r="F31" i="19"/>
  <c r="E31" i="19"/>
  <c r="D31" i="19"/>
  <c r="F30" i="19"/>
  <c r="D30" i="19"/>
  <c r="F29" i="19"/>
  <c r="D29" i="19"/>
  <c r="F389" i="7"/>
  <c r="E389" i="7"/>
  <c r="D389" i="7"/>
  <c r="F388" i="7"/>
  <c r="E388" i="7"/>
  <c r="D388" i="7"/>
  <c r="F387" i="7"/>
  <c r="E387" i="7"/>
  <c r="D387" i="7"/>
  <c r="F386" i="7"/>
  <c r="E386" i="7"/>
  <c r="D386" i="7"/>
  <c r="F385" i="7"/>
  <c r="E385" i="7"/>
  <c r="D385" i="7"/>
  <c r="F384" i="7"/>
  <c r="E384" i="7"/>
  <c r="D384" i="7"/>
  <c r="F383" i="7"/>
  <c r="E383" i="7"/>
  <c r="D383" i="7"/>
  <c r="F382" i="7"/>
  <c r="E382" i="7"/>
  <c r="D382" i="7"/>
  <c r="F366" i="7"/>
  <c r="E366" i="7"/>
  <c r="D366" i="7"/>
  <c r="F365" i="7"/>
  <c r="E365" i="7"/>
  <c r="D365" i="7"/>
  <c r="F364" i="7"/>
  <c r="E364" i="7"/>
  <c r="D364" i="7"/>
  <c r="F363" i="7"/>
  <c r="E363" i="7"/>
  <c r="D363" i="7"/>
  <c r="F362" i="7"/>
  <c r="E362" i="7"/>
  <c r="D362" i="7"/>
  <c r="F361" i="7"/>
  <c r="E361" i="7"/>
  <c r="D361" i="7"/>
  <c r="F344" i="7"/>
  <c r="E344" i="7"/>
  <c r="D344" i="7"/>
  <c r="F343" i="7"/>
  <c r="E343" i="7"/>
  <c r="D343" i="7"/>
  <c r="F342" i="7"/>
  <c r="E342" i="7"/>
  <c r="D342" i="7"/>
  <c r="F341" i="7"/>
  <c r="E341" i="7"/>
  <c r="D341" i="7"/>
  <c r="F340" i="7"/>
  <c r="E340" i="7"/>
  <c r="D340" i="7"/>
  <c r="F339" i="7"/>
  <c r="E339" i="7"/>
  <c r="D339" i="7"/>
  <c r="F322" i="7"/>
  <c r="E322" i="7"/>
  <c r="D322" i="7"/>
  <c r="F321" i="7"/>
  <c r="E321" i="7"/>
  <c r="D321" i="7"/>
  <c r="F320" i="7"/>
  <c r="E320" i="7"/>
  <c r="D320" i="7"/>
  <c r="F319" i="7"/>
  <c r="E319" i="7"/>
  <c r="D319" i="7"/>
  <c r="F318" i="7"/>
  <c r="E318" i="7"/>
  <c r="D318" i="7"/>
  <c r="F317" i="7"/>
  <c r="E317" i="7"/>
  <c r="D317" i="7"/>
  <c r="F300" i="7"/>
  <c r="E300" i="7"/>
  <c r="D300" i="7"/>
  <c r="F299" i="7"/>
  <c r="E299" i="7"/>
  <c r="D299" i="7"/>
  <c r="F298" i="7"/>
  <c r="E298" i="7"/>
  <c r="D298" i="7"/>
  <c r="F297" i="7"/>
  <c r="E297" i="7"/>
  <c r="D297" i="7"/>
  <c r="F296" i="7"/>
  <c r="E296" i="7"/>
  <c r="D296" i="7"/>
  <c r="F295" i="7"/>
  <c r="E295" i="7"/>
  <c r="D295" i="7"/>
  <c r="F278" i="7"/>
  <c r="E278" i="7"/>
  <c r="D278" i="7"/>
  <c r="F277" i="7"/>
  <c r="E277" i="7"/>
  <c r="D277" i="7"/>
  <c r="F276" i="7"/>
  <c r="E276" i="7"/>
  <c r="D276" i="7"/>
  <c r="F275" i="7"/>
  <c r="E275" i="7"/>
  <c r="D275" i="7"/>
  <c r="F274" i="7"/>
  <c r="E274" i="7"/>
  <c r="D274" i="7"/>
  <c r="F273" i="7"/>
  <c r="E273" i="7"/>
  <c r="D273" i="7"/>
  <c r="F256" i="7"/>
  <c r="E256" i="7"/>
  <c r="D256" i="7"/>
  <c r="F255" i="7"/>
  <c r="E255" i="7"/>
  <c r="D255" i="7"/>
  <c r="F254" i="7"/>
  <c r="E254" i="7"/>
  <c r="D254" i="7"/>
  <c r="F253" i="7"/>
  <c r="E253" i="7"/>
  <c r="D253" i="7"/>
  <c r="F252" i="7"/>
  <c r="E252" i="7"/>
  <c r="D252" i="7"/>
  <c r="F251" i="7"/>
  <c r="E251" i="7"/>
  <c r="D251" i="7"/>
  <c r="D197" i="7"/>
  <c r="D196" i="7"/>
  <c r="F195" i="7"/>
  <c r="E195" i="7"/>
  <c r="D195" i="7"/>
  <c r="F194" i="7"/>
  <c r="E194" i="7"/>
  <c r="D194" i="7"/>
  <c r="D193" i="7"/>
  <c r="D192" i="7"/>
  <c r="D175" i="7"/>
  <c r="D174" i="7"/>
  <c r="F173" i="7"/>
  <c r="E173" i="7"/>
  <c r="D173" i="7"/>
  <c r="F172" i="7"/>
  <c r="E172" i="7"/>
  <c r="D172" i="7"/>
  <c r="D171" i="7"/>
  <c r="D170" i="7"/>
  <c r="F153" i="7"/>
  <c r="E153" i="7"/>
  <c r="D153" i="7"/>
  <c r="F152" i="7"/>
  <c r="E152" i="7"/>
  <c r="D152" i="7"/>
  <c r="F151" i="7"/>
  <c r="D151" i="7"/>
  <c r="F150" i="7"/>
  <c r="D150" i="7"/>
  <c r="F149" i="7"/>
  <c r="D149" i="7"/>
  <c r="F148" i="7"/>
  <c r="D148" i="7"/>
  <c r="F130" i="7"/>
  <c r="E130" i="7"/>
  <c r="D130" i="7"/>
  <c r="F129" i="7"/>
  <c r="E129" i="7"/>
  <c r="D129" i="7"/>
  <c r="F128" i="7"/>
  <c r="D128" i="7"/>
  <c r="F127" i="7"/>
  <c r="D127" i="7"/>
  <c r="F126" i="7"/>
  <c r="D126" i="7"/>
  <c r="F125" i="7"/>
  <c r="D125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D42" i="7"/>
  <c r="D41" i="7"/>
  <c r="F40" i="7"/>
  <c r="E40" i="7"/>
  <c r="D40" i="7"/>
  <c r="F39" i="7"/>
  <c r="E39" i="7"/>
  <c r="D39" i="7"/>
  <c r="D38" i="7"/>
  <c r="D37" i="7"/>
  <c r="D20" i="7"/>
  <c r="D19" i="7"/>
  <c r="F18" i="7"/>
  <c r="E18" i="7"/>
  <c r="D18" i="7"/>
  <c r="F17" i="7"/>
  <c r="E17" i="7"/>
  <c r="D17" i="7"/>
  <c r="D16" i="7"/>
  <c r="D15" i="7"/>
  <c r="F203" i="6"/>
  <c r="E203" i="6"/>
  <c r="D203" i="6"/>
  <c r="F202" i="6"/>
  <c r="E202" i="6"/>
  <c r="D202" i="6"/>
  <c r="F201" i="6"/>
  <c r="E201" i="6"/>
  <c r="D201" i="6"/>
  <c r="F200" i="6"/>
  <c r="E200" i="6"/>
  <c r="D200" i="6"/>
  <c r="F199" i="6"/>
  <c r="E199" i="6"/>
  <c r="D199" i="6"/>
  <c r="F198" i="6"/>
  <c r="E198" i="6"/>
  <c r="D198" i="6"/>
  <c r="F180" i="6"/>
  <c r="E180" i="6"/>
  <c r="D180" i="6"/>
  <c r="F179" i="6"/>
  <c r="E179" i="6"/>
  <c r="D179" i="6"/>
  <c r="F178" i="6"/>
  <c r="E178" i="6"/>
  <c r="D178" i="6"/>
  <c r="F177" i="6"/>
  <c r="E177" i="6"/>
  <c r="D177" i="6"/>
  <c r="F176" i="6"/>
  <c r="E176" i="6"/>
  <c r="D176" i="6"/>
  <c r="F175" i="6"/>
  <c r="E175" i="6"/>
  <c r="D175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20" i="6"/>
  <c r="E20" i="6"/>
  <c r="D20" i="6"/>
  <c r="F19" i="6"/>
  <c r="E19" i="6"/>
  <c r="D19" i="6"/>
  <c r="F18" i="6"/>
  <c r="E18" i="6"/>
  <c r="D18" i="6"/>
  <c r="F17" i="6"/>
  <c r="E17" i="6"/>
  <c r="D17" i="6"/>
  <c r="F16" i="6"/>
  <c r="E16" i="6"/>
  <c r="D16" i="6"/>
  <c r="F15" i="6"/>
  <c r="E15" i="6"/>
  <c r="D15" i="6"/>
  <c r="F131" i="23"/>
  <c r="E131" i="23"/>
  <c r="D131" i="23"/>
  <c r="F130" i="23"/>
  <c r="E130" i="23"/>
  <c r="D130" i="23"/>
  <c r="F129" i="23"/>
  <c r="E129" i="23"/>
  <c r="D129" i="23"/>
  <c r="F128" i="23"/>
  <c r="E128" i="23"/>
  <c r="D128" i="23"/>
  <c r="F127" i="23"/>
  <c r="E127" i="23"/>
  <c r="D127" i="23"/>
  <c r="F126" i="23"/>
  <c r="E126" i="23"/>
  <c r="D126" i="23"/>
  <c r="F125" i="23"/>
  <c r="E125" i="23"/>
  <c r="D125" i="23"/>
  <c r="F109" i="23"/>
  <c r="E109" i="23"/>
  <c r="D109" i="23"/>
  <c r="F108" i="23"/>
  <c r="E108" i="23"/>
  <c r="D108" i="23"/>
  <c r="F107" i="23"/>
  <c r="E107" i="23"/>
  <c r="D107" i="23"/>
  <c r="F106" i="23"/>
  <c r="E106" i="23"/>
  <c r="D106" i="23"/>
  <c r="F105" i="23"/>
  <c r="E105" i="23"/>
  <c r="D105" i="23"/>
  <c r="F104" i="23"/>
  <c r="E104" i="23"/>
  <c r="D104" i="23"/>
  <c r="F103" i="23"/>
  <c r="E103" i="23"/>
  <c r="D103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43" i="23"/>
  <c r="E43" i="23"/>
  <c r="D43" i="23"/>
  <c r="F42" i="23"/>
  <c r="E42" i="23"/>
  <c r="D42" i="23"/>
  <c r="F41" i="23"/>
  <c r="E41" i="23"/>
  <c r="D41" i="23"/>
  <c r="F40" i="23"/>
  <c r="E40" i="23"/>
  <c r="D40" i="23"/>
  <c r="F39" i="23"/>
  <c r="E39" i="23"/>
  <c r="D39" i="23"/>
  <c r="F38" i="23"/>
  <c r="E38" i="23"/>
  <c r="D38" i="23"/>
  <c r="F37" i="23"/>
  <c r="E37" i="23"/>
  <c r="D37" i="23"/>
  <c r="F20" i="23"/>
  <c r="E20" i="23"/>
  <c r="D20" i="23"/>
  <c r="F19" i="23"/>
  <c r="E19" i="23"/>
  <c r="D19" i="23"/>
  <c r="F18" i="23"/>
  <c r="E18" i="23"/>
  <c r="D18" i="23"/>
  <c r="F17" i="23"/>
  <c r="E17" i="23"/>
  <c r="D17" i="23"/>
  <c r="F16" i="23"/>
  <c r="E16" i="23"/>
  <c r="D16" i="23"/>
  <c r="F15" i="23"/>
  <c r="E15" i="23"/>
  <c r="D15" i="23"/>
  <c r="F109" i="16"/>
  <c r="E109" i="16"/>
  <c r="D109" i="16"/>
  <c r="F108" i="16"/>
  <c r="E108" i="16"/>
  <c r="D108" i="16"/>
  <c r="F107" i="16"/>
  <c r="E107" i="16"/>
  <c r="D107" i="16"/>
  <c r="F106" i="16"/>
  <c r="E106" i="16"/>
  <c r="D106" i="16"/>
  <c r="F105" i="16"/>
  <c r="E105" i="16"/>
  <c r="D105" i="16"/>
  <c r="F104" i="16"/>
  <c r="E104" i="16"/>
  <c r="D104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21" i="16"/>
  <c r="E21" i="16"/>
  <c r="D21" i="16"/>
  <c r="F20" i="16"/>
  <c r="E20" i="16"/>
  <c r="D20" i="16"/>
  <c r="F19" i="16"/>
  <c r="E19" i="16"/>
  <c r="D19" i="16"/>
  <c r="F18" i="16"/>
  <c r="E18" i="16"/>
  <c r="D18" i="16"/>
  <c r="F17" i="16"/>
  <c r="E17" i="16"/>
  <c r="D17" i="16"/>
  <c r="F16" i="16"/>
  <c r="E16" i="16"/>
  <c r="D16" i="16"/>
  <c r="F131" i="8"/>
  <c r="E131" i="8"/>
  <c r="D131" i="8"/>
  <c r="F130" i="8"/>
  <c r="E130" i="8"/>
  <c r="D130" i="8"/>
  <c r="F129" i="8"/>
  <c r="E129" i="8"/>
  <c r="D129" i="8"/>
  <c r="F128" i="8"/>
  <c r="E128" i="8"/>
  <c r="D128" i="8"/>
  <c r="F127" i="8"/>
  <c r="E127" i="8"/>
  <c r="D127" i="8"/>
  <c r="F126" i="8"/>
  <c r="E126" i="8"/>
  <c r="D126" i="8"/>
  <c r="F125" i="8"/>
  <c r="E125" i="8"/>
  <c r="D125" i="8"/>
  <c r="F108" i="8"/>
  <c r="E108" i="8"/>
  <c r="D108" i="8"/>
  <c r="F107" i="8"/>
  <c r="E107" i="8"/>
  <c r="D107" i="8"/>
  <c r="F106" i="8"/>
  <c r="E106" i="8"/>
  <c r="D106" i="8"/>
  <c r="F105" i="8"/>
  <c r="E105" i="8"/>
  <c r="D105" i="8"/>
  <c r="F104" i="8"/>
  <c r="E104" i="8"/>
  <c r="D104" i="8"/>
  <c r="F103" i="8"/>
  <c r="E103" i="8"/>
  <c r="D103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20" i="8"/>
  <c r="E20" i="8"/>
  <c r="D20" i="8"/>
  <c r="F19" i="8"/>
  <c r="E19" i="8"/>
  <c r="D19" i="8"/>
  <c r="F18" i="8"/>
  <c r="E18" i="8"/>
  <c r="D18" i="8"/>
  <c r="F17" i="8"/>
  <c r="E17" i="8"/>
  <c r="D17" i="8"/>
  <c r="F16" i="8"/>
  <c r="E16" i="8"/>
  <c r="D16" i="8"/>
  <c r="F15" i="8"/>
  <c r="E15" i="8"/>
  <c r="D15" i="8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66" i="5"/>
  <c r="D66" i="5"/>
  <c r="F65" i="5"/>
  <c r="D65" i="5"/>
  <c r="F64" i="5"/>
  <c r="E64" i="5"/>
  <c r="D64" i="5"/>
  <c r="F63" i="5"/>
  <c r="E63" i="5"/>
  <c r="D63" i="5"/>
  <c r="F62" i="5"/>
  <c r="D62" i="5"/>
  <c r="F61" i="5"/>
  <c r="D61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20" i="5"/>
  <c r="D20" i="5"/>
  <c r="F19" i="5"/>
  <c r="D19" i="5"/>
  <c r="F18" i="5"/>
  <c r="E18" i="5"/>
  <c r="D18" i="5"/>
  <c r="F17" i="5"/>
  <c r="E17" i="5"/>
  <c r="D17" i="5"/>
  <c r="F16" i="5"/>
  <c r="D16" i="5"/>
  <c r="F15" i="5"/>
  <c r="D15" i="5"/>
  <c r="F108" i="20"/>
  <c r="E108" i="20"/>
  <c r="D108" i="20"/>
  <c r="F107" i="20"/>
  <c r="E107" i="20"/>
  <c r="D107" i="20"/>
  <c r="F106" i="20"/>
  <c r="E106" i="20"/>
  <c r="D106" i="20"/>
  <c r="F105" i="20"/>
  <c r="E105" i="20"/>
  <c r="D105" i="20"/>
  <c r="F104" i="20"/>
  <c r="E104" i="20"/>
  <c r="D104" i="20"/>
  <c r="F103" i="20"/>
  <c r="E103" i="20"/>
  <c r="D103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20" i="20"/>
  <c r="E20" i="20"/>
  <c r="D20" i="20"/>
  <c r="F19" i="20"/>
  <c r="E19" i="20"/>
  <c r="D19" i="20"/>
  <c r="F18" i="20"/>
  <c r="E18" i="20"/>
  <c r="D18" i="20"/>
  <c r="F17" i="20"/>
  <c r="E17" i="20"/>
  <c r="D17" i="20"/>
  <c r="F16" i="20"/>
  <c r="E16" i="20"/>
  <c r="D16" i="20"/>
  <c r="F15" i="20"/>
  <c r="E15" i="20"/>
  <c r="D15" i="20"/>
  <c r="F108" i="24"/>
  <c r="E108" i="24"/>
  <c r="D108" i="24"/>
  <c r="F107" i="24"/>
  <c r="E107" i="24"/>
  <c r="D107" i="24"/>
  <c r="F106" i="24"/>
  <c r="E106" i="24"/>
  <c r="D106" i="24"/>
  <c r="F105" i="24"/>
  <c r="E105" i="24"/>
  <c r="D105" i="24"/>
  <c r="F104" i="24"/>
  <c r="E104" i="24"/>
  <c r="D104" i="24"/>
  <c r="F103" i="24"/>
  <c r="E103" i="24"/>
  <c r="D103" i="24"/>
  <c r="F86" i="24"/>
  <c r="E86" i="24"/>
  <c r="D86" i="24"/>
  <c r="F85" i="24"/>
  <c r="E85" i="24"/>
  <c r="D85" i="24"/>
  <c r="F84" i="24"/>
  <c r="E84" i="24"/>
  <c r="D84" i="24"/>
  <c r="F83" i="24"/>
  <c r="E83" i="24"/>
  <c r="D83" i="24"/>
  <c r="F82" i="24"/>
  <c r="E82" i="24"/>
  <c r="D82" i="24"/>
  <c r="F81" i="24"/>
  <c r="E81" i="24"/>
  <c r="D81" i="24"/>
  <c r="F64" i="24"/>
  <c r="E64" i="24"/>
  <c r="D64" i="24"/>
  <c r="F63" i="24"/>
  <c r="E63" i="24"/>
  <c r="D63" i="24"/>
  <c r="F62" i="24"/>
  <c r="E62" i="24"/>
  <c r="D62" i="24"/>
  <c r="F61" i="24"/>
  <c r="E61" i="24"/>
  <c r="D61" i="24"/>
  <c r="F60" i="24"/>
  <c r="E60" i="24"/>
  <c r="D60" i="24"/>
  <c r="F59" i="24"/>
  <c r="E59" i="24"/>
  <c r="D59" i="24"/>
  <c r="F42" i="24"/>
  <c r="E42" i="24"/>
  <c r="D42" i="24"/>
  <c r="F41" i="24"/>
  <c r="E41" i="24"/>
  <c r="D41" i="24"/>
  <c r="F40" i="24"/>
  <c r="E40" i="24"/>
  <c r="D40" i="24"/>
  <c r="F39" i="24"/>
  <c r="E39" i="24"/>
  <c r="D39" i="24"/>
  <c r="F38" i="24"/>
  <c r="E38" i="24"/>
  <c r="D38" i="24"/>
  <c r="F37" i="24"/>
  <c r="E37" i="24"/>
  <c r="D37" i="24"/>
  <c r="F20" i="24"/>
  <c r="E20" i="24"/>
  <c r="D20" i="24"/>
  <c r="F19" i="24"/>
  <c r="E19" i="24"/>
  <c r="D19" i="24"/>
  <c r="F18" i="24"/>
  <c r="E18" i="24"/>
  <c r="D18" i="24"/>
  <c r="F17" i="24"/>
  <c r="E17" i="24"/>
  <c r="D17" i="24"/>
  <c r="F16" i="24"/>
  <c r="E16" i="24"/>
  <c r="D16" i="24"/>
  <c r="F15" i="24"/>
  <c r="E15" i="24"/>
  <c r="D15" i="24"/>
  <c r="F175" i="4"/>
  <c r="E175" i="4"/>
  <c r="D175" i="4"/>
  <c r="F174" i="4"/>
  <c r="E174" i="4"/>
  <c r="D174" i="4"/>
  <c r="F173" i="4"/>
  <c r="E173" i="4"/>
  <c r="D173" i="4"/>
  <c r="F172" i="4"/>
  <c r="E172" i="4"/>
  <c r="D172" i="4"/>
  <c r="F171" i="4"/>
  <c r="E171" i="4"/>
  <c r="D171" i="4"/>
  <c r="F170" i="4"/>
  <c r="E170" i="4"/>
  <c r="D170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B3" i="10"/>
  <c r="D3" i="10"/>
  <c r="B4" i="10"/>
  <c r="D4" i="10"/>
  <c r="B5" i="10"/>
  <c r="D5" i="10"/>
  <c r="B6" i="10"/>
  <c r="D6" i="10"/>
  <c r="B7" i="10"/>
  <c r="D7" i="10"/>
  <c r="B8" i="10"/>
  <c r="D8" i="10"/>
  <c r="D46" i="10"/>
  <c r="F21" i="4" s="1"/>
  <c r="B46" i="10"/>
  <c r="D21" i="4" s="1"/>
  <c r="D45" i="10"/>
  <c r="B45" i="10"/>
  <c r="D44" i="10"/>
  <c r="B44" i="10"/>
  <c r="D43" i="10"/>
  <c r="B43" i="10"/>
  <c r="D42" i="10"/>
  <c r="B42" i="10"/>
  <c r="D41" i="10"/>
  <c r="F43" i="4" s="1"/>
  <c r="B41" i="10"/>
  <c r="D43" i="4" s="1"/>
  <c r="D40" i="10"/>
  <c r="F21" i="7" s="1"/>
  <c r="B40" i="10"/>
  <c r="D11" i="15" s="1"/>
  <c r="D39" i="10"/>
  <c r="B39" i="10"/>
  <c r="D38" i="10"/>
  <c r="F10" i="14" s="1"/>
  <c r="B38" i="10"/>
  <c r="D21" i="25" s="1"/>
  <c r="D37" i="10"/>
  <c r="F14" i="7" s="1"/>
  <c r="B37" i="10"/>
  <c r="D14" i="7" s="1"/>
  <c r="D36" i="10"/>
  <c r="F24" i="14" s="1"/>
  <c r="B36" i="10"/>
  <c r="D24" i="14" s="1"/>
  <c r="D35" i="10"/>
  <c r="F14" i="6" s="1"/>
  <c r="B35" i="10"/>
  <c r="D14" i="8" s="1"/>
  <c r="D34" i="10"/>
  <c r="F14" i="9" s="1"/>
  <c r="B34" i="10"/>
  <c r="D14" i="9" s="1"/>
  <c r="D33" i="10"/>
  <c r="B33" i="10"/>
  <c r="D32" i="10"/>
  <c r="B32" i="10"/>
  <c r="D31" i="10"/>
  <c r="F10" i="19" s="1"/>
  <c r="B31" i="10"/>
  <c r="D30" i="10"/>
  <c r="F13" i="18" s="1"/>
  <c r="B30" i="10"/>
  <c r="D36" i="8" s="1"/>
  <c r="D29" i="10"/>
  <c r="F58" i="15" s="1"/>
  <c r="B29" i="10"/>
  <c r="D35" i="19" s="1"/>
  <c r="D28" i="10"/>
  <c r="F28" i="19" s="1"/>
  <c r="B28" i="10"/>
  <c r="D152" i="14" s="1"/>
  <c r="D27" i="10"/>
  <c r="F58" i="8" s="1"/>
  <c r="B27" i="10"/>
  <c r="D27" i="15" s="1"/>
  <c r="D26" i="10"/>
  <c r="F198" i="7" s="1"/>
  <c r="B26" i="10"/>
  <c r="D81" i="14" s="1"/>
  <c r="D25" i="10"/>
  <c r="B25" i="10"/>
  <c r="D24" i="10"/>
  <c r="F67" i="14" s="1"/>
  <c r="B24" i="10"/>
  <c r="D124" i="8" s="1"/>
  <c r="D23" i="10"/>
  <c r="F169" i="7" s="1"/>
  <c r="B23" i="10"/>
  <c r="D169" i="7" s="1"/>
  <c r="D22" i="10"/>
  <c r="F60" i="19" s="1"/>
  <c r="B22" i="10"/>
  <c r="D104" i="15" s="1"/>
  <c r="D21" i="10"/>
  <c r="F124" i="7" s="1"/>
  <c r="B21" i="10"/>
  <c r="D294" i="7" s="1"/>
  <c r="D20" i="10"/>
  <c r="F316" i="7" s="1"/>
  <c r="B20" i="10"/>
  <c r="D316" i="7" s="1"/>
  <c r="D19" i="10"/>
  <c r="F110" i="14" s="1"/>
  <c r="B19" i="10"/>
  <c r="D55" i="18" s="1"/>
  <c r="D18" i="10"/>
  <c r="B18" i="10"/>
  <c r="D17" i="10"/>
  <c r="F338" i="7" s="1"/>
  <c r="B17" i="10"/>
  <c r="D338" i="7" s="1"/>
  <c r="D16" i="10"/>
  <c r="B16" i="10"/>
  <c r="D15" i="10"/>
  <c r="F58" i="23" s="1"/>
  <c r="B15" i="10"/>
  <c r="D52" i="18" s="1"/>
  <c r="D14" i="10"/>
  <c r="F102" i="19" s="1"/>
  <c r="B14" i="10"/>
  <c r="D74" i="19" s="1"/>
  <c r="D13" i="10"/>
  <c r="F24" i="26" s="1"/>
  <c r="B13" i="10"/>
  <c r="D80" i="23" s="1"/>
  <c r="D12" i="10"/>
  <c r="F119" i="15" s="1"/>
  <c r="B12" i="10"/>
  <c r="D124" i="23" s="1"/>
  <c r="D11" i="10"/>
  <c r="B11" i="10"/>
  <c r="D10" i="10"/>
  <c r="F138" i="14" s="1"/>
  <c r="B10" i="10"/>
  <c r="D138" i="14" s="1"/>
  <c r="D9" i="10"/>
  <c r="F360" i="7" s="1"/>
  <c r="B9" i="10"/>
  <c r="D360" i="7" s="1"/>
  <c r="D2" i="10"/>
  <c r="B2" i="10"/>
  <c r="D197" i="6" l="1"/>
  <c r="D10" i="26"/>
  <c r="F89" i="15"/>
  <c r="F10" i="26"/>
  <c r="D176" i="4"/>
  <c r="F87" i="7"/>
  <c r="D65" i="7"/>
  <c r="F65" i="7"/>
  <c r="D109" i="7"/>
  <c r="D301" i="7"/>
  <c r="F109" i="7"/>
  <c r="D176" i="7"/>
  <c r="D87" i="7"/>
  <c r="F301" i="7"/>
  <c r="F176" i="7"/>
  <c r="D210" i="7"/>
  <c r="F210" i="7"/>
  <c r="D228" i="7"/>
  <c r="F228" i="7"/>
  <c r="D147" i="4"/>
  <c r="F58" i="20"/>
  <c r="D59" i="4"/>
  <c r="D10" i="18"/>
  <c r="F65" i="8"/>
  <c r="D52" i="17"/>
  <c r="F52" i="17"/>
  <c r="F147" i="4"/>
  <c r="F65" i="24"/>
  <c r="F14" i="4"/>
  <c r="F83" i="5"/>
  <c r="F103" i="4"/>
  <c r="D36" i="24"/>
  <c r="F36" i="24"/>
  <c r="F106" i="6"/>
  <c r="D36" i="4"/>
  <c r="F66" i="4"/>
  <c r="D69" i="17"/>
  <c r="D80" i="24"/>
  <c r="D21" i="20"/>
  <c r="F36" i="8"/>
  <c r="F36" i="23"/>
  <c r="F102" i="23"/>
  <c r="F60" i="6"/>
  <c r="F197" i="6"/>
  <c r="F36" i="4"/>
  <c r="F81" i="4"/>
  <c r="F110" i="4"/>
  <c r="F10" i="17"/>
  <c r="F80" i="17"/>
  <c r="F65" i="20"/>
  <c r="D37" i="5"/>
  <c r="F125" i="4"/>
  <c r="D169" i="4"/>
  <c r="D13" i="17"/>
  <c r="F83" i="17"/>
  <c r="F43" i="24"/>
  <c r="F106" i="5"/>
  <c r="F37" i="16"/>
  <c r="F88" i="16"/>
  <c r="F169" i="4"/>
  <c r="F24" i="17"/>
  <c r="D58" i="24"/>
  <c r="D87" i="24"/>
  <c r="D58" i="8"/>
  <c r="F103" i="16"/>
  <c r="F83" i="6"/>
  <c r="F152" i="6"/>
  <c r="F88" i="4"/>
  <c r="D27" i="17"/>
  <c r="F58" i="24"/>
  <c r="D87" i="20"/>
  <c r="F60" i="5"/>
  <c r="F80" i="7"/>
  <c r="D13" i="18"/>
  <c r="D14" i="4"/>
  <c r="D103" i="4"/>
  <c r="F132" i="4"/>
  <c r="F41" i="17"/>
  <c r="F21" i="24"/>
  <c r="F59" i="16"/>
  <c r="F37" i="6"/>
  <c r="F52" i="18"/>
  <c r="D38" i="17"/>
  <c r="D94" i="17"/>
  <c r="F14" i="20"/>
  <c r="F80" i="20"/>
  <c r="F14" i="5"/>
  <c r="F80" i="8"/>
  <c r="F124" i="8"/>
  <c r="F81" i="16"/>
  <c r="F80" i="23"/>
  <c r="F124" i="23"/>
  <c r="F36" i="7"/>
  <c r="F294" i="7"/>
  <c r="D66" i="4"/>
  <c r="D88" i="4"/>
  <c r="D110" i="4"/>
  <c r="D132" i="4"/>
  <c r="D154" i="4"/>
  <c r="F13" i="17"/>
  <c r="D55" i="17"/>
  <c r="F69" i="17"/>
  <c r="D10" i="14"/>
  <c r="F38" i="14"/>
  <c r="D124" i="14"/>
  <c r="F152" i="14"/>
  <c r="D74" i="15"/>
  <c r="F104" i="15"/>
  <c r="D46" i="19"/>
  <c r="F74" i="19"/>
  <c r="F27" i="18"/>
  <c r="F27" i="17"/>
  <c r="D38" i="18"/>
  <c r="F14" i="24"/>
  <c r="F80" i="24"/>
  <c r="F36" i="20"/>
  <c r="F102" i="20"/>
  <c r="C11" i="10"/>
  <c r="C15" i="10"/>
  <c r="C19" i="10"/>
  <c r="C31" i="10"/>
  <c r="E87" i="7" s="1"/>
  <c r="C35" i="10"/>
  <c r="C39" i="10"/>
  <c r="C43" i="10"/>
  <c r="D24" i="18"/>
  <c r="F38" i="18"/>
  <c r="D24" i="17"/>
  <c r="F38" i="17"/>
  <c r="D80" i="17"/>
  <c r="F94" i="17"/>
  <c r="F35" i="19"/>
  <c r="F21" i="25"/>
  <c r="D52" i="14"/>
  <c r="F81" i="14"/>
  <c r="D166" i="14"/>
  <c r="F11" i="15"/>
  <c r="D119" i="15"/>
  <c r="D88" i="19"/>
  <c r="F154" i="4"/>
  <c r="F176" i="4"/>
  <c r="D41" i="18"/>
  <c r="F55" i="18"/>
  <c r="D41" i="17"/>
  <c r="F55" i="17"/>
  <c r="D97" i="17"/>
  <c r="D21" i="24"/>
  <c r="D43" i="24"/>
  <c r="D65" i="24"/>
  <c r="D109" i="24"/>
  <c r="D65" i="20"/>
  <c r="D109" i="20"/>
  <c r="D21" i="5"/>
  <c r="D44" i="5"/>
  <c r="D67" i="5"/>
  <c r="D90" i="5"/>
  <c r="D113" i="5"/>
  <c r="D21" i="8"/>
  <c r="D43" i="8"/>
  <c r="D65" i="8"/>
  <c r="D87" i="8"/>
  <c r="D109" i="8"/>
  <c r="D22" i="16"/>
  <c r="D44" i="16"/>
  <c r="D66" i="16"/>
  <c r="D88" i="16"/>
  <c r="D110" i="16"/>
  <c r="D21" i="23"/>
  <c r="D21" i="6"/>
  <c r="D44" i="6"/>
  <c r="D67" i="6"/>
  <c r="D90" i="6"/>
  <c r="D113" i="6"/>
  <c r="D136" i="6"/>
  <c r="D159" i="6"/>
  <c r="D181" i="6"/>
  <c r="D204" i="6"/>
  <c r="D21" i="7"/>
  <c r="D43" i="7"/>
  <c r="D131" i="7"/>
  <c r="D154" i="7"/>
  <c r="D198" i="7"/>
  <c r="D257" i="7"/>
  <c r="D279" i="7"/>
  <c r="D323" i="7"/>
  <c r="D345" i="7"/>
  <c r="D367" i="7"/>
  <c r="D14" i="25"/>
  <c r="D24" i="26"/>
  <c r="D95" i="14"/>
  <c r="F124" i="14"/>
  <c r="D43" i="15"/>
  <c r="F74" i="15"/>
  <c r="D10" i="19"/>
  <c r="F46" i="19"/>
  <c r="D81" i="4"/>
  <c r="D125" i="4"/>
  <c r="F24" i="18"/>
  <c r="D10" i="17"/>
  <c r="D66" i="17"/>
  <c r="F52" i="14"/>
  <c r="F166" i="14"/>
  <c r="D89" i="15"/>
  <c r="D60" i="19"/>
  <c r="F88" i="19"/>
  <c r="D27" i="18"/>
  <c r="F41" i="18"/>
  <c r="D83" i="17"/>
  <c r="F97" i="17"/>
  <c r="F87" i="24"/>
  <c r="F109" i="24"/>
  <c r="F21" i="20"/>
  <c r="F87" i="20"/>
  <c r="F109" i="20"/>
  <c r="F21" i="5"/>
  <c r="F44" i="5"/>
  <c r="F67" i="5"/>
  <c r="F90" i="5"/>
  <c r="F113" i="5"/>
  <c r="F21" i="8"/>
  <c r="F43" i="8"/>
  <c r="F87" i="8"/>
  <c r="F109" i="8"/>
  <c r="F22" i="16"/>
  <c r="F44" i="16"/>
  <c r="F66" i="16"/>
  <c r="F110" i="16"/>
  <c r="F21" i="23"/>
  <c r="F21" i="6"/>
  <c r="F44" i="6"/>
  <c r="F67" i="6"/>
  <c r="F90" i="6"/>
  <c r="F113" i="6"/>
  <c r="F136" i="6"/>
  <c r="F159" i="6"/>
  <c r="F181" i="6"/>
  <c r="F204" i="6"/>
  <c r="F43" i="7"/>
  <c r="F131" i="7"/>
  <c r="F154" i="7"/>
  <c r="F257" i="7"/>
  <c r="F279" i="7"/>
  <c r="F323" i="7"/>
  <c r="F345" i="7"/>
  <c r="F367" i="7"/>
  <c r="F14" i="25"/>
  <c r="D67" i="14"/>
  <c r="F95" i="14"/>
  <c r="F43" i="15"/>
  <c r="D32" i="9"/>
  <c r="D102" i="19"/>
  <c r="F59" i="4"/>
  <c r="D14" i="24"/>
  <c r="D102" i="24"/>
  <c r="D14" i="20"/>
  <c r="D36" i="20"/>
  <c r="D58" i="20"/>
  <c r="D80" i="20"/>
  <c r="D102" i="20"/>
  <c r="D14" i="5"/>
  <c r="D60" i="5"/>
  <c r="D83" i="5"/>
  <c r="D106" i="5"/>
  <c r="D80" i="8"/>
  <c r="D102" i="8"/>
  <c r="D15" i="16"/>
  <c r="D37" i="16"/>
  <c r="D59" i="16"/>
  <c r="D81" i="16"/>
  <c r="D103" i="16"/>
  <c r="D14" i="23"/>
  <c r="D36" i="23"/>
  <c r="D58" i="23"/>
  <c r="D102" i="23"/>
  <c r="D14" i="6"/>
  <c r="D37" i="6"/>
  <c r="D60" i="6"/>
  <c r="D83" i="6"/>
  <c r="D106" i="6"/>
  <c r="D129" i="6"/>
  <c r="D152" i="6"/>
  <c r="D174" i="6"/>
  <c r="D36" i="7"/>
  <c r="D58" i="7"/>
  <c r="D80" i="7"/>
  <c r="D102" i="7"/>
  <c r="D124" i="7"/>
  <c r="D147" i="7"/>
  <c r="D191" i="7"/>
  <c r="D250" i="7"/>
  <c r="D272" i="7"/>
  <c r="D110" i="14"/>
  <c r="D58" i="15"/>
  <c r="D28" i="19"/>
  <c r="F10" i="18"/>
  <c r="F66" i="17"/>
  <c r="D38" i="14"/>
  <c r="F27" i="15"/>
  <c r="F32" i="9"/>
  <c r="F102" i="24"/>
  <c r="F37" i="5"/>
  <c r="F14" i="8"/>
  <c r="F102" i="8"/>
  <c r="F15" i="16"/>
  <c r="F14" i="23"/>
  <c r="F129" i="6"/>
  <c r="F174" i="6"/>
  <c r="F58" i="7"/>
  <c r="F102" i="7"/>
  <c r="F147" i="7"/>
  <c r="F191" i="7"/>
  <c r="F250" i="7"/>
  <c r="F272" i="7"/>
  <c r="C2" i="10"/>
  <c r="C16" i="10"/>
  <c r="C20" i="10"/>
  <c r="C24" i="10"/>
  <c r="E109" i="7" s="1"/>
  <c r="C28" i="10"/>
  <c r="C32" i="10"/>
  <c r="C36" i="10"/>
  <c r="C40" i="10"/>
  <c r="C10" i="10"/>
  <c r="E138" i="14" s="1"/>
  <c r="C26" i="10"/>
  <c r="C34" i="10"/>
  <c r="E14" i="9" s="1"/>
  <c r="C42" i="10"/>
  <c r="C46" i="10"/>
  <c r="C6" i="10"/>
  <c r="C41" i="10"/>
  <c r="C3" i="10"/>
  <c r="C5" i="10"/>
  <c r="C8" i="10"/>
  <c r="C4" i="10"/>
  <c r="C7" i="10"/>
  <c r="C13" i="10"/>
  <c r="C21" i="10"/>
  <c r="C29" i="10"/>
  <c r="C44" i="10"/>
  <c r="C18" i="10"/>
  <c r="C37" i="10"/>
  <c r="C45" i="10"/>
  <c r="C12" i="10"/>
  <c r="C23" i="10"/>
  <c r="E301" i="7" s="1"/>
  <c r="C27" i="10"/>
  <c r="C22" i="10"/>
  <c r="C9" i="10"/>
  <c r="E360" i="7" s="1"/>
  <c r="C30" i="10"/>
  <c r="C33" i="10"/>
  <c r="C17" i="10"/>
  <c r="C38" i="10"/>
  <c r="C14" i="10"/>
  <c r="C25" i="10"/>
  <c r="E210" i="7" l="1"/>
  <c r="E10" i="26"/>
  <c r="E228" i="7"/>
  <c r="E65" i="7"/>
  <c r="E13" i="17"/>
  <c r="E14" i="6"/>
  <c r="E14" i="8"/>
  <c r="E37" i="5"/>
  <c r="E21" i="6"/>
  <c r="E44" i="5"/>
  <c r="E13" i="18"/>
  <c r="E36" i="8"/>
  <c r="E58" i="24"/>
  <c r="E36" i="24"/>
  <c r="E169" i="4"/>
  <c r="E65" i="8"/>
  <c r="E65" i="24"/>
  <c r="E43" i="24"/>
  <c r="E66" i="4"/>
  <c r="E83" i="17"/>
  <c r="E197" i="6"/>
  <c r="E152" i="6"/>
  <c r="E106" i="6"/>
  <c r="E102" i="23"/>
  <c r="E36" i="23"/>
  <c r="E59" i="16"/>
  <c r="E37" i="16"/>
  <c r="E89" i="15"/>
  <c r="E147" i="4"/>
  <c r="E367" i="7"/>
  <c r="E80" i="17"/>
  <c r="E10" i="19"/>
  <c r="E43" i="8"/>
  <c r="E21" i="20"/>
  <c r="E176" i="4"/>
  <c r="E14" i="7"/>
  <c r="E14" i="24"/>
  <c r="E10" i="17"/>
  <c r="E81" i="4"/>
  <c r="E21" i="8"/>
  <c r="E88" i="4"/>
  <c r="E110" i="14"/>
  <c r="E147" i="7"/>
  <c r="E102" i="7"/>
  <c r="E95" i="14"/>
  <c r="E14" i="25"/>
  <c r="E55" i="18"/>
  <c r="E104" i="15"/>
  <c r="E52" i="17"/>
  <c r="E80" i="7"/>
  <c r="E106" i="5"/>
  <c r="E60" i="5"/>
  <c r="E60" i="19"/>
  <c r="E136" i="6"/>
  <c r="E113" i="6"/>
  <c r="E65" i="20"/>
  <c r="E46" i="19"/>
  <c r="E58" i="15"/>
  <c r="E36" i="7"/>
  <c r="E15" i="16"/>
  <c r="E125" i="4"/>
  <c r="E131" i="7"/>
  <c r="E44" i="6"/>
  <c r="E21" i="23"/>
  <c r="E44" i="16"/>
  <c r="E52" i="14"/>
  <c r="E132" i="4"/>
  <c r="E35" i="19"/>
  <c r="E36" i="4"/>
  <c r="E43" i="4"/>
  <c r="E24" i="14"/>
  <c r="E43" i="7"/>
  <c r="E22" i="16"/>
  <c r="E58" i="23"/>
  <c r="E52" i="18"/>
  <c r="E32" i="9"/>
  <c r="E338" i="7"/>
  <c r="E272" i="7"/>
  <c r="E81" i="16"/>
  <c r="E102" i="8"/>
  <c r="E102" i="20"/>
  <c r="E36" i="20"/>
  <c r="E43" i="15"/>
  <c r="E110" i="16"/>
  <c r="E24" i="18"/>
  <c r="E94" i="17"/>
  <c r="E316" i="7"/>
  <c r="E250" i="7"/>
  <c r="E191" i="7"/>
  <c r="E174" i="6"/>
  <c r="E129" i="6"/>
  <c r="E80" i="8"/>
  <c r="E80" i="20"/>
  <c r="E14" i="20"/>
  <c r="E102" i="24"/>
  <c r="E66" i="17"/>
  <c r="E345" i="7"/>
  <c r="E97" i="17"/>
  <c r="E176" i="7"/>
  <c r="E41" i="18"/>
  <c r="E14" i="5"/>
  <c r="E21" i="7"/>
  <c r="E21" i="5"/>
  <c r="E11" i="15"/>
  <c r="E58" i="8"/>
  <c r="E27" i="15"/>
  <c r="E67" i="6"/>
  <c r="E87" i="8"/>
  <c r="E90" i="5"/>
  <c r="E55" i="17"/>
  <c r="E27" i="17"/>
  <c r="E27" i="18"/>
  <c r="E294" i="7"/>
  <c r="E124" i="7"/>
  <c r="E279" i="7"/>
  <c r="E204" i="6"/>
  <c r="E159" i="6"/>
  <c r="E109" i="8"/>
  <c r="E109" i="20"/>
  <c r="E109" i="24"/>
  <c r="E154" i="4"/>
  <c r="E74" i="19"/>
  <c r="E103" i="16"/>
  <c r="E58" i="20"/>
  <c r="E102" i="19"/>
  <c r="E69" i="17"/>
  <c r="E169" i="7"/>
  <c r="E58" i="7"/>
  <c r="E14" i="23"/>
  <c r="E80" i="24"/>
  <c r="E10" i="18"/>
  <c r="E59" i="4"/>
  <c r="E257" i="7"/>
  <c r="E87" i="20"/>
  <c r="E87" i="24"/>
  <c r="E124" i="14"/>
  <c r="E80" i="23"/>
  <c r="E24" i="26"/>
  <c r="E88" i="19"/>
  <c r="E21" i="4"/>
  <c r="E14" i="4"/>
  <c r="E152" i="14"/>
  <c r="E38" i="14"/>
  <c r="E28" i="19"/>
  <c r="E323" i="7"/>
  <c r="E66" i="16"/>
  <c r="E74" i="15"/>
  <c r="E38" i="18"/>
  <c r="E83" i="6"/>
  <c r="E60" i="6"/>
  <c r="E37" i="6"/>
  <c r="E83" i="5"/>
  <c r="E198" i="7"/>
  <c r="E181" i="6"/>
  <c r="E90" i="6"/>
  <c r="E88" i="16"/>
  <c r="E41" i="17"/>
  <c r="E24" i="17"/>
  <c r="E81" i="14"/>
  <c r="E103" i="4"/>
  <c r="E21" i="24"/>
  <c r="E10" i="14"/>
  <c r="E110" i="4"/>
  <c r="E21" i="25"/>
  <c r="E124" i="23"/>
  <c r="E119" i="15"/>
  <c r="E124" i="8"/>
  <c r="E67" i="14"/>
  <c r="E154" i="7"/>
  <c r="E113" i="5"/>
  <c r="E67" i="5"/>
  <c r="E166" i="14"/>
  <c r="E38" i="17"/>
  <c r="AB19" i="1"/>
  <c r="R19" i="1"/>
  <c r="S19" i="1"/>
  <c r="G121" i="15" l="1"/>
  <c r="J121" i="15" s="1"/>
  <c r="F121" i="15"/>
  <c r="E121" i="15"/>
  <c r="D121" i="15"/>
  <c r="G120" i="15"/>
  <c r="J120" i="15" s="1"/>
  <c r="F120" i="15"/>
  <c r="E120" i="15"/>
  <c r="D120" i="15"/>
  <c r="B120" i="15" s="1"/>
  <c r="I114" i="15"/>
  <c r="H114" i="15"/>
  <c r="I113" i="15"/>
  <c r="H113" i="15"/>
  <c r="I110" i="15"/>
  <c r="H110" i="15"/>
  <c r="H117" i="14"/>
  <c r="I117" i="14"/>
  <c r="I121" i="15" l="1"/>
  <c r="H121" i="15"/>
  <c r="I120" i="15"/>
  <c r="B121" i="15"/>
  <c r="H120" i="15"/>
  <c r="I118" i="14"/>
  <c r="I75" i="14"/>
  <c r="H45" i="14"/>
  <c r="G168" i="14" l="1"/>
  <c r="J168" i="14" s="1"/>
  <c r="F168" i="14"/>
  <c r="D168" i="14"/>
  <c r="G167" i="14"/>
  <c r="J167" i="14" s="1"/>
  <c r="F167" i="14"/>
  <c r="D167" i="14"/>
  <c r="I164" i="14"/>
  <c r="H164" i="14"/>
  <c r="I163" i="14"/>
  <c r="H163" i="14"/>
  <c r="I162" i="14"/>
  <c r="H162" i="14"/>
  <c r="I161" i="14"/>
  <c r="H161" i="14"/>
  <c r="I160" i="14"/>
  <c r="H160" i="14"/>
  <c r="I159" i="14"/>
  <c r="H159" i="14"/>
  <c r="I158" i="14"/>
  <c r="H158" i="14"/>
  <c r="I167" i="14" l="1"/>
  <c r="E168" i="14"/>
  <c r="H168" i="14" s="1"/>
  <c r="I168" i="14"/>
  <c r="E167" i="14"/>
  <c r="H167" i="14" s="1"/>
  <c r="B167" i="14"/>
  <c r="B168" i="14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8" i="1"/>
  <c r="R20" i="1"/>
  <c r="R21" i="1"/>
  <c r="R22" i="1"/>
  <c r="R23" i="1"/>
  <c r="R26" i="1"/>
  <c r="R27" i="1"/>
  <c r="R28" i="1"/>
  <c r="R29" i="1"/>
  <c r="R30" i="1"/>
  <c r="R31" i="1"/>
  <c r="R34" i="1"/>
  <c r="R35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2" i="1"/>
  <c r="R63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10" i="1"/>
  <c r="R111" i="1"/>
  <c r="R112" i="1"/>
  <c r="R113" i="1"/>
  <c r="R116" i="1"/>
  <c r="R117" i="1"/>
  <c r="R118" i="1"/>
  <c r="R119" i="1"/>
  <c r="R120" i="1"/>
  <c r="R121" i="1"/>
  <c r="R124" i="1"/>
  <c r="R125" i="1"/>
  <c r="R128" i="1"/>
  <c r="R129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6" i="1"/>
  <c r="R157" i="1"/>
  <c r="R158" i="1"/>
  <c r="R159" i="1"/>
  <c r="R160" i="1"/>
  <c r="R163" i="1"/>
  <c r="R164" i="1"/>
  <c r="R165" i="1"/>
  <c r="R166" i="1"/>
  <c r="R167" i="1"/>
  <c r="R168" i="1"/>
  <c r="R169" i="1"/>
  <c r="R172" i="1"/>
  <c r="R173" i="1"/>
  <c r="R174" i="1"/>
  <c r="R175" i="1"/>
  <c r="R176" i="1"/>
  <c r="R177" i="1"/>
  <c r="R180" i="1"/>
  <c r="R181" i="1"/>
  <c r="R182" i="1"/>
  <c r="R183" i="1"/>
  <c r="R184" i="1"/>
  <c r="R185" i="1"/>
  <c r="R188" i="1"/>
  <c r="R189" i="1"/>
  <c r="R192" i="1"/>
  <c r="R193" i="1"/>
  <c r="R194" i="1"/>
  <c r="R195" i="1"/>
  <c r="R196" i="1"/>
  <c r="R197" i="1"/>
  <c r="R198" i="1"/>
  <c r="R199" i="1"/>
  <c r="R200" i="1"/>
  <c r="R201" i="1"/>
  <c r="R204" i="1"/>
  <c r="R205" i="1"/>
  <c r="R208" i="1"/>
  <c r="R209" i="1"/>
  <c r="R210" i="1"/>
  <c r="R211" i="1"/>
  <c r="R212" i="1"/>
  <c r="R213" i="1"/>
  <c r="R216" i="1"/>
  <c r="R217" i="1"/>
  <c r="R218" i="1"/>
  <c r="R219" i="1"/>
  <c r="R222" i="1"/>
  <c r="R223" i="1"/>
  <c r="R226" i="1"/>
  <c r="R227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8" i="1"/>
  <c r="R269" i="1"/>
  <c r="R272" i="1"/>
  <c r="R273" i="1"/>
  <c r="R276" i="1"/>
  <c r="R277" i="1"/>
  <c r="R278" i="1"/>
  <c r="R279" i="1"/>
  <c r="R280" i="1"/>
  <c r="R281" i="1"/>
  <c r="R282" i="1"/>
  <c r="R285" i="1"/>
  <c r="H4" i="16"/>
  <c r="I4" i="16"/>
  <c r="H8" i="16"/>
  <c r="I8" i="16"/>
  <c r="H9" i="16"/>
  <c r="I9" i="16"/>
  <c r="H10" i="16"/>
  <c r="I10" i="16"/>
  <c r="H11" i="16"/>
  <c r="I11" i="16"/>
  <c r="B16" i="16"/>
  <c r="G16" i="16"/>
  <c r="J16" i="16" s="1"/>
  <c r="I16" i="16"/>
  <c r="H16" i="16" l="1"/>
  <c r="M289" i="1"/>
  <c r="Z290" i="1" l="1"/>
  <c r="AD290" i="1"/>
  <c r="G108" i="20" l="1"/>
  <c r="G107" i="20"/>
  <c r="G106" i="20"/>
  <c r="G105" i="20"/>
  <c r="G104" i="20"/>
  <c r="G103" i="20"/>
  <c r="I100" i="20"/>
  <c r="H100" i="20"/>
  <c r="I98" i="20"/>
  <c r="H98" i="20"/>
  <c r="I95" i="20"/>
  <c r="H95" i="20"/>
  <c r="I92" i="20"/>
  <c r="H92" i="20"/>
  <c r="I91" i="20"/>
  <c r="H91" i="20"/>
  <c r="G86" i="20"/>
  <c r="B86" i="20"/>
  <c r="G85" i="20"/>
  <c r="B85" i="20"/>
  <c r="G84" i="20"/>
  <c r="B84" i="20"/>
  <c r="G83" i="20"/>
  <c r="H83" i="20" s="1"/>
  <c r="B83" i="20"/>
  <c r="G82" i="20"/>
  <c r="B82" i="20"/>
  <c r="G81" i="20"/>
  <c r="B81" i="20"/>
  <c r="I78" i="20"/>
  <c r="H78" i="20"/>
  <c r="I76" i="20"/>
  <c r="H76" i="20"/>
  <c r="I75" i="20"/>
  <c r="H75" i="20"/>
  <c r="I73" i="20"/>
  <c r="H73" i="20"/>
  <c r="I72" i="20"/>
  <c r="H72" i="20"/>
  <c r="I69" i="20"/>
  <c r="H69" i="20"/>
  <c r="I68" i="20"/>
  <c r="H68" i="20"/>
  <c r="H107" i="20" l="1"/>
  <c r="H108" i="20"/>
  <c r="I108" i="20"/>
  <c r="I107" i="20"/>
  <c r="I83" i="20"/>
  <c r="H84" i="20"/>
  <c r="I84" i="20"/>
  <c r="H106" i="20"/>
  <c r="H81" i="20"/>
  <c r="H86" i="20"/>
  <c r="H82" i="20"/>
  <c r="H85" i="20"/>
  <c r="I86" i="20"/>
  <c r="I82" i="20"/>
  <c r="I81" i="20"/>
  <c r="I85" i="20"/>
  <c r="H105" i="20"/>
  <c r="H103" i="20"/>
  <c r="H104" i="20"/>
  <c r="I103" i="20"/>
  <c r="I105" i="20"/>
  <c r="I104" i="20"/>
  <c r="I106" i="20"/>
  <c r="B103" i="20"/>
  <c r="B104" i="20"/>
  <c r="B105" i="20"/>
  <c r="B106" i="20"/>
  <c r="B107" i="20"/>
  <c r="B108" i="20"/>
  <c r="I352" i="7"/>
  <c r="H352" i="7"/>
  <c r="I330" i="7"/>
  <c r="H330" i="7"/>
  <c r="I308" i="7" l="1"/>
  <c r="H308" i="7"/>
  <c r="G112" i="6" l="1"/>
  <c r="H112" i="6" s="1"/>
  <c r="I112" i="6"/>
  <c r="B112" i="6"/>
  <c r="G111" i="6"/>
  <c r="H111" i="6" s="1"/>
  <c r="I111" i="6"/>
  <c r="B111" i="6"/>
  <c r="G110" i="6"/>
  <c r="H110" i="6" s="1"/>
  <c r="I110" i="6"/>
  <c r="B110" i="6"/>
  <c r="G109" i="6"/>
  <c r="H109" i="6" s="1"/>
  <c r="I109" i="6"/>
  <c r="B109" i="6"/>
  <c r="G108" i="6"/>
  <c r="H108" i="6" s="1"/>
  <c r="I108" i="6"/>
  <c r="B108" i="6"/>
  <c r="G107" i="6"/>
  <c r="H107" i="6" s="1"/>
  <c r="I107" i="6"/>
  <c r="B107" i="6"/>
  <c r="I95" i="6" l="1"/>
  <c r="H95" i="6"/>
  <c r="I48" i="5" l="1"/>
  <c r="B8" i="21" l="1"/>
  <c r="B9" i="21" s="1"/>
  <c r="B10" i="21" s="1"/>
  <c r="B11" i="21" s="1"/>
  <c r="B12" i="21" s="1"/>
  <c r="B13" i="21" s="1"/>
  <c r="B14" i="21" s="1"/>
  <c r="B15" i="21" s="1"/>
  <c r="B16" i="21" s="1"/>
  <c r="B17" i="21" s="1"/>
  <c r="B18" i="21" l="1"/>
  <c r="B19" i="21" s="1"/>
  <c r="B20" i="21" s="1"/>
  <c r="B21" i="21" s="1"/>
  <c r="B22" i="21" s="1"/>
  <c r="B23" i="21" s="1"/>
  <c r="D122" i="15"/>
  <c r="V35" i="1"/>
  <c r="Z35" i="1" s="1"/>
  <c r="V40" i="1"/>
  <c r="Z40" i="1" s="1"/>
  <c r="V41" i="1"/>
  <c r="Z41" i="1" s="1"/>
  <c r="V42" i="1"/>
  <c r="Z42" i="1" s="1"/>
  <c r="V43" i="1"/>
  <c r="Z43" i="1" s="1"/>
  <c r="V44" i="1"/>
  <c r="Z44" i="1" s="1"/>
  <c r="V45" i="1"/>
  <c r="Z45" i="1" s="1"/>
  <c r="V46" i="1"/>
  <c r="Z46" i="1" s="1"/>
  <c r="V47" i="1"/>
  <c r="Z47" i="1" s="1"/>
  <c r="V48" i="1"/>
  <c r="Z48" i="1" s="1"/>
  <c r="V49" i="1"/>
  <c r="Z49" i="1" s="1"/>
  <c r="V50" i="1"/>
  <c r="Z50" i="1" s="1"/>
  <c r="V51" i="1"/>
  <c r="Z51" i="1" s="1"/>
  <c r="V52" i="1"/>
  <c r="Z52" i="1" s="1"/>
  <c r="V53" i="1"/>
  <c r="Z53" i="1" s="1"/>
  <c r="V54" i="1"/>
  <c r="Z54" i="1" s="1"/>
  <c r="V55" i="1"/>
  <c r="Z55" i="1" s="1"/>
  <c r="V56" i="1"/>
  <c r="Z56" i="1" s="1"/>
  <c r="V57" i="1"/>
  <c r="Z57" i="1" s="1"/>
  <c r="V58" i="1"/>
  <c r="Z58" i="1" s="1"/>
  <c r="V59" i="1"/>
  <c r="Z59" i="1" s="1"/>
  <c r="V78" i="1"/>
  <c r="Z78" i="1" s="1"/>
  <c r="V79" i="1"/>
  <c r="Z79" i="1" s="1"/>
  <c r="V80" i="1"/>
  <c r="Z80" i="1" s="1"/>
  <c r="V81" i="1"/>
  <c r="Z81" i="1" s="1"/>
  <c r="V82" i="1"/>
  <c r="Z82" i="1" s="1"/>
  <c r="V83" i="1"/>
  <c r="Z83" i="1" s="1"/>
  <c r="V84" i="1"/>
  <c r="Z84" i="1" s="1"/>
  <c r="V85" i="1"/>
  <c r="Z85" i="1" s="1"/>
  <c r="V86" i="1"/>
  <c r="Z86" i="1" s="1"/>
  <c r="V87" i="1"/>
  <c r="Z87" i="1" s="1"/>
  <c r="V88" i="1"/>
  <c r="Z88" i="1" s="1"/>
  <c r="V89" i="1"/>
  <c r="Z89" i="1" s="1"/>
  <c r="V90" i="1"/>
  <c r="Z90" i="1" s="1"/>
  <c r="V91" i="1"/>
  <c r="Z91" i="1" s="1"/>
  <c r="V92" i="1"/>
  <c r="Z92" i="1" s="1"/>
  <c r="V93" i="1"/>
  <c r="Z93" i="1" s="1"/>
  <c r="V94" i="1"/>
  <c r="Z94" i="1" s="1"/>
  <c r="V95" i="1"/>
  <c r="Z95" i="1" s="1"/>
  <c r="V96" i="1"/>
  <c r="Z96" i="1" s="1"/>
  <c r="V97" i="1"/>
  <c r="Z97" i="1" s="1"/>
  <c r="V98" i="1"/>
  <c r="Z98" i="1" s="1"/>
  <c r="V99" i="1"/>
  <c r="Z99" i="1" s="1"/>
  <c r="V100" i="1"/>
  <c r="Z100" i="1" s="1"/>
  <c r="V101" i="1"/>
  <c r="Z101" i="1" s="1"/>
  <c r="V102" i="1"/>
  <c r="Z102" i="1" s="1"/>
  <c r="V103" i="1"/>
  <c r="Z103" i="1" s="1"/>
  <c r="V104" i="1"/>
  <c r="Z104" i="1" s="1"/>
  <c r="V105" i="1"/>
  <c r="Z105" i="1" s="1"/>
  <c r="V106" i="1"/>
  <c r="Z106" i="1" s="1"/>
  <c r="V107" i="1"/>
  <c r="Z107" i="1" s="1"/>
  <c r="V112" i="1"/>
  <c r="Z112" i="1" s="1"/>
  <c r="V113" i="1"/>
  <c r="Z113" i="1" s="1"/>
  <c r="V119" i="1"/>
  <c r="Z119" i="1" s="1"/>
  <c r="V120" i="1"/>
  <c r="Z120" i="1" s="1"/>
  <c r="V121" i="1"/>
  <c r="Z121" i="1" s="1"/>
  <c r="V124" i="1"/>
  <c r="Z124" i="1" s="1"/>
  <c r="V125" i="1"/>
  <c r="Z125" i="1" s="1"/>
  <c r="V148" i="1"/>
  <c r="Z148" i="1" s="1"/>
  <c r="V149" i="1"/>
  <c r="Z149" i="1" s="1"/>
  <c r="V150" i="1"/>
  <c r="Z150" i="1" s="1"/>
  <c r="V151" i="1"/>
  <c r="Z151" i="1" s="1"/>
  <c r="V152" i="1"/>
  <c r="Z152" i="1" s="1"/>
  <c r="V153" i="1"/>
  <c r="Z153" i="1" s="1"/>
  <c r="V158" i="1"/>
  <c r="Z158" i="1" s="1"/>
  <c r="V159" i="1"/>
  <c r="Z159" i="1" s="1"/>
  <c r="V160" i="1"/>
  <c r="Z160" i="1" s="1"/>
  <c r="V169" i="1"/>
  <c r="Z169" i="1" s="1"/>
  <c r="V175" i="1"/>
  <c r="Z175" i="1" s="1"/>
  <c r="V176" i="1"/>
  <c r="Z176" i="1" s="1"/>
  <c r="V177" i="1"/>
  <c r="Z177" i="1" s="1"/>
  <c r="V184" i="1"/>
  <c r="Z184" i="1" s="1"/>
  <c r="V185" i="1"/>
  <c r="Z185" i="1" s="1"/>
  <c r="V188" i="1"/>
  <c r="Z188" i="1" s="1"/>
  <c r="V189" i="1"/>
  <c r="Z189" i="1" s="1"/>
  <c r="V193" i="1"/>
  <c r="Z193" i="1" s="1"/>
  <c r="V194" i="1"/>
  <c r="Z194" i="1" s="1"/>
  <c r="V195" i="1"/>
  <c r="Z195" i="1" s="1"/>
  <c r="V196" i="1"/>
  <c r="Z196" i="1" s="1"/>
  <c r="V197" i="1"/>
  <c r="Z197" i="1" s="1"/>
  <c r="V198" i="1"/>
  <c r="Z198" i="1" s="1"/>
  <c r="V199" i="1"/>
  <c r="Z199" i="1" s="1"/>
  <c r="V200" i="1"/>
  <c r="Z200" i="1" s="1"/>
  <c r="V201" i="1"/>
  <c r="Z201" i="1" s="1"/>
  <c r="V205" i="1"/>
  <c r="Z205" i="1" s="1"/>
  <c r="V209" i="1"/>
  <c r="Z209" i="1" s="1"/>
  <c r="V210" i="1"/>
  <c r="Z210" i="1" s="1"/>
  <c r="V211" i="1"/>
  <c r="Z211" i="1" s="1"/>
  <c r="V212" i="1"/>
  <c r="Z212" i="1" s="1"/>
  <c r="V213" i="1"/>
  <c r="Z213" i="1" s="1"/>
  <c r="V217" i="1"/>
  <c r="Z217" i="1" s="1"/>
  <c r="V218" i="1"/>
  <c r="Z218" i="1" s="1"/>
  <c r="V219" i="1"/>
  <c r="Z219" i="1" s="1"/>
  <c r="V222" i="1"/>
  <c r="Z222" i="1" s="1"/>
  <c r="V223" i="1"/>
  <c r="Z223" i="1" s="1"/>
  <c r="V226" i="1"/>
  <c r="Z226" i="1" s="1"/>
  <c r="V227" i="1"/>
  <c r="Z227" i="1" s="1"/>
  <c r="V253" i="1"/>
  <c r="Z253" i="1" s="1"/>
  <c r="V254" i="1"/>
  <c r="Z254" i="1" s="1"/>
  <c r="V255" i="1"/>
  <c r="Z255" i="1" s="1"/>
  <c r="V256" i="1"/>
  <c r="Z256" i="1" s="1"/>
  <c r="V257" i="1"/>
  <c r="Z257" i="1" s="1"/>
  <c r="V258" i="1"/>
  <c r="Z258" i="1" s="1"/>
  <c r="V259" i="1"/>
  <c r="Z259" i="1" s="1"/>
  <c r="V260" i="1"/>
  <c r="Z260" i="1" s="1"/>
  <c r="V261" i="1"/>
  <c r="Z261" i="1" s="1"/>
  <c r="V262" i="1"/>
  <c r="Z262" i="1" s="1"/>
  <c r="V263" i="1"/>
  <c r="Z263" i="1" s="1"/>
  <c r="V264" i="1"/>
  <c r="Z264" i="1" s="1"/>
  <c r="V265" i="1"/>
  <c r="Z265" i="1" s="1"/>
  <c r="V269" i="1"/>
  <c r="Z269" i="1" s="1"/>
  <c r="V272" i="1"/>
  <c r="Z272" i="1" s="1"/>
  <c r="V273" i="1"/>
  <c r="Z273" i="1" s="1"/>
  <c r="V278" i="1"/>
  <c r="Z278" i="1" s="1"/>
  <c r="V279" i="1"/>
  <c r="Z279" i="1" s="1"/>
  <c r="V280" i="1"/>
  <c r="Z280" i="1" s="1"/>
  <c r="V281" i="1"/>
  <c r="Z281" i="1" s="1"/>
  <c r="V282" i="1"/>
  <c r="Z282" i="1" s="1"/>
  <c r="V15" i="1"/>
  <c r="Z15" i="1" s="1"/>
  <c r="V22" i="1"/>
  <c r="Z22" i="1" s="1"/>
  <c r="V23" i="1"/>
  <c r="Z23" i="1" s="1"/>
  <c r="V26" i="1"/>
  <c r="Z26" i="1" s="1"/>
  <c r="V27" i="1"/>
  <c r="Z27" i="1" s="1"/>
  <c r="V28" i="1"/>
  <c r="Z28" i="1" s="1"/>
  <c r="V29" i="1"/>
  <c r="Z29" i="1" s="1"/>
  <c r="V30" i="1"/>
  <c r="Z30" i="1" s="1"/>
  <c r="V31" i="1"/>
  <c r="Z31" i="1" s="1"/>
  <c r="V7" i="1"/>
  <c r="Z7" i="1" s="1"/>
  <c r="V8" i="1"/>
  <c r="Z8" i="1" s="1"/>
  <c r="V9" i="1"/>
  <c r="Z9" i="1" s="1"/>
  <c r="V10" i="1"/>
  <c r="Z10" i="1" s="1"/>
  <c r="V11" i="1"/>
  <c r="Z11" i="1" s="1"/>
  <c r="V12" i="1"/>
  <c r="Z12" i="1" s="1"/>
  <c r="V13" i="1"/>
  <c r="Z13" i="1" s="1"/>
  <c r="V14" i="1"/>
  <c r="Z14" i="1" s="1"/>
  <c r="V3" i="1"/>
  <c r="Z3" i="1" s="1"/>
  <c r="V4" i="1"/>
  <c r="Z4" i="1" s="1"/>
  <c r="V5" i="1"/>
  <c r="Z5" i="1" s="1"/>
  <c r="V6" i="1"/>
  <c r="Z6" i="1" s="1"/>
  <c r="Q2" i="1"/>
  <c r="O2" i="1"/>
  <c r="R2" i="1" s="1"/>
  <c r="B24" i="21" l="1"/>
  <c r="D49" i="19"/>
  <c r="P2" i="1"/>
  <c r="S2" i="1" s="1"/>
  <c r="S285" i="1"/>
  <c r="L285" i="1"/>
  <c r="K285" i="1"/>
  <c r="S282" i="1"/>
  <c r="L282" i="1"/>
  <c r="AB282" i="1" s="1"/>
  <c r="K282" i="1"/>
  <c r="S281" i="1"/>
  <c r="L281" i="1"/>
  <c r="AB281" i="1" s="1"/>
  <c r="K281" i="1"/>
  <c r="S280" i="1"/>
  <c r="L280" i="1"/>
  <c r="AB280" i="1" s="1"/>
  <c r="K280" i="1"/>
  <c r="S279" i="1"/>
  <c r="L279" i="1"/>
  <c r="AB279" i="1" s="1"/>
  <c r="K279" i="1"/>
  <c r="S278" i="1"/>
  <c r="S277" i="1"/>
  <c r="L277" i="1"/>
  <c r="K277" i="1"/>
  <c r="S276" i="1"/>
  <c r="L276" i="1"/>
  <c r="K276" i="1"/>
  <c r="S273" i="1"/>
  <c r="L273" i="1"/>
  <c r="AB273" i="1" s="1"/>
  <c r="K273" i="1"/>
  <c r="S272" i="1"/>
  <c r="L272" i="1"/>
  <c r="K272" i="1"/>
  <c r="S269" i="1"/>
  <c r="L269" i="1"/>
  <c r="K269" i="1"/>
  <c r="S268" i="1"/>
  <c r="S265" i="1"/>
  <c r="L265" i="1"/>
  <c r="K265" i="1"/>
  <c r="S264" i="1"/>
  <c r="L264" i="1"/>
  <c r="AB264" i="1" s="1"/>
  <c r="K264" i="1"/>
  <c r="S263" i="1"/>
  <c r="L263" i="1"/>
  <c r="K263" i="1"/>
  <c r="S262" i="1"/>
  <c r="L262" i="1"/>
  <c r="K262" i="1"/>
  <c r="S261" i="1"/>
  <c r="L261" i="1"/>
  <c r="AB261" i="1" s="1"/>
  <c r="K261" i="1"/>
  <c r="S260" i="1"/>
  <c r="L260" i="1"/>
  <c r="K260" i="1"/>
  <c r="S259" i="1"/>
  <c r="L259" i="1"/>
  <c r="K259" i="1"/>
  <c r="S258" i="1"/>
  <c r="L258" i="1"/>
  <c r="K258" i="1"/>
  <c r="S257" i="1"/>
  <c r="L257" i="1"/>
  <c r="K257" i="1"/>
  <c r="S256" i="1"/>
  <c r="L256" i="1"/>
  <c r="AB256" i="1" s="1"/>
  <c r="K256" i="1"/>
  <c r="S255" i="1"/>
  <c r="L255" i="1"/>
  <c r="K255" i="1"/>
  <c r="S254" i="1"/>
  <c r="L254" i="1"/>
  <c r="K254" i="1"/>
  <c r="S253" i="1"/>
  <c r="L253" i="1"/>
  <c r="K253" i="1"/>
  <c r="S252" i="1"/>
  <c r="L252" i="1"/>
  <c r="AB252" i="1" s="1"/>
  <c r="K252" i="1"/>
  <c r="S251" i="1"/>
  <c r="L251" i="1"/>
  <c r="AB251" i="1" s="1"/>
  <c r="K251" i="1"/>
  <c r="S250" i="1"/>
  <c r="L250" i="1"/>
  <c r="AB250" i="1" s="1"/>
  <c r="K250" i="1"/>
  <c r="S249" i="1"/>
  <c r="L249" i="1"/>
  <c r="AB249" i="1" s="1"/>
  <c r="K249" i="1"/>
  <c r="S248" i="1"/>
  <c r="L248" i="1"/>
  <c r="AB248" i="1" s="1"/>
  <c r="K248" i="1"/>
  <c r="S247" i="1"/>
  <c r="L247" i="1"/>
  <c r="K247" i="1"/>
  <c r="S246" i="1"/>
  <c r="L246" i="1"/>
  <c r="K246" i="1"/>
  <c r="S245" i="1"/>
  <c r="L245" i="1"/>
  <c r="K245" i="1"/>
  <c r="S244" i="1"/>
  <c r="L244" i="1"/>
  <c r="K244" i="1"/>
  <c r="S243" i="1"/>
  <c r="L243" i="1"/>
  <c r="AB243" i="1" s="1"/>
  <c r="K243" i="1"/>
  <c r="S242" i="1"/>
  <c r="L242" i="1"/>
  <c r="K242" i="1"/>
  <c r="S241" i="1"/>
  <c r="L241" i="1"/>
  <c r="K241" i="1"/>
  <c r="S240" i="1"/>
  <c r="L240" i="1"/>
  <c r="K240" i="1"/>
  <c r="S239" i="1"/>
  <c r="L239" i="1"/>
  <c r="K239" i="1"/>
  <c r="S238" i="1"/>
  <c r="L238" i="1"/>
  <c r="K238" i="1"/>
  <c r="S237" i="1"/>
  <c r="L237" i="1"/>
  <c r="AB237" i="1" s="1"/>
  <c r="K237" i="1"/>
  <c r="S236" i="1"/>
  <c r="L236" i="1"/>
  <c r="K236" i="1"/>
  <c r="S235" i="1"/>
  <c r="L235" i="1"/>
  <c r="AB235" i="1" s="1"/>
  <c r="K235" i="1"/>
  <c r="S234" i="1"/>
  <c r="L234" i="1"/>
  <c r="K234" i="1"/>
  <c r="S233" i="1"/>
  <c r="L233" i="1"/>
  <c r="K233" i="1"/>
  <c r="S232" i="1"/>
  <c r="L232" i="1"/>
  <c r="K232" i="1"/>
  <c r="S231" i="1"/>
  <c r="L231" i="1"/>
  <c r="K231" i="1"/>
  <c r="S230" i="1"/>
  <c r="L230" i="1"/>
  <c r="AB230" i="1" s="1"/>
  <c r="K230" i="1"/>
  <c r="S227" i="1"/>
  <c r="L227" i="1"/>
  <c r="AB227" i="1" s="1"/>
  <c r="K227" i="1"/>
  <c r="S226" i="1"/>
  <c r="L226" i="1"/>
  <c r="AB226" i="1" s="1"/>
  <c r="K226" i="1"/>
  <c r="S223" i="1"/>
  <c r="L223" i="1"/>
  <c r="K223" i="1"/>
  <c r="S222" i="1"/>
  <c r="L222" i="1"/>
  <c r="K222" i="1"/>
  <c r="S219" i="1"/>
  <c r="L219" i="1"/>
  <c r="K219" i="1"/>
  <c r="S218" i="1"/>
  <c r="L218" i="1"/>
  <c r="AB218" i="1" s="1"/>
  <c r="K218" i="1"/>
  <c r="S217" i="1"/>
  <c r="L217" i="1"/>
  <c r="K217" i="1"/>
  <c r="S216" i="1"/>
  <c r="L216" i="1"/>
  <c r="K216" i="1"/>
  <c r="S213" i="1"/>
  <c r="L213" i="1"/>
  <c r="K213" i="1"/>
  <c r="S212" i="1"/>
  <c r="S211" i="1"/>
  <c r="L211" i="1"/>
  <c r="K211" i="1"/>
  <c r="S210" i="1"/>
  <c r="L210" i="1"/>
  <c r="AB210" i="1" s="1"/>
  <c r="K210" i="1"/>
  <c r="S209" i="1"/>
  <c r="L209" i="1"/>
  <c r="AB209" i="1" s="1"/>
  <c r="K209" i="1"/>
  <c r="S208" i="1"/>
  <c r="L208" i="1"/>
  <c r="AB208" i="1" s="1"/>
  <c r="K208" i="1"/>
  <c r="S205" i="1"/>
  <c r="L205" i="1"/>
  <c r="K205" i="1"/>
  <c r="S204" i="1"/>
  <c r="L204" i="1"/>
  <c r="AB204" i="1" s="1"/>
  <c r="K204" i="1"/>
  <c r="S201" i="1"/>
  <c r="L201" i="1"/>
  <c r="AB201" i="1" s="1"/>
  <c r="K201" i="1"/>
  <c r="S200" i="1"/>
  <c r="L200" i="1"/>
  <c r="K200" i="1"/>
  <c r="S199" i="1"/>
  <c r="L199" i="1"/>
  <c r="AB199" i="1" s="1"/>
  <c r="K199" i="1"/>
  <c r="S198" i="1"/>
  <c r="L198" i="1"/>
  <c r="K198" i="1"/>
  <c r="S197" i="1"/>
  <c r="L197" i="1"/>
  <c r="K197" i="1"/>
  <c r="S196" i="1"/>
  <c r="L196" i="1"/>
  <c r="AB196" i="1" s="1"/>
  <c r="K196" i="1"/>
  <c r="S195" i="1"/>
  <c r="L195" i="1"/>
  <c r="AB195" i="1" s="1"/>
  <c r="K195" i="1"/>
  <c r="S194" i="1"/>
  <c r="L194" i="1"/>
  <c r="AB194" i="1" s="1"/>
  <c r="K194" i="1"/>
  <c r="S193" i="1"/>
  <c r="L193" i="1"/>
  <c r="K193" i="1"/>
  <c r="S192" i="1"/>
  <c r="L192" i="1"/>
  <c r="AB192" i="1" s="1"/>
  <c r="K192" i="1"/>
  <c r="S189" i="1"/>
  <c r="L189" i="1"/>
  <c r="K189" i="1"/>
  <c r="S188" i="1"/>
  <c r="L188" i="1"/>
  <c r="K188" i="1"/>
  <c r="S185" i="1"/>
  <c r="L185" i="1"/>
  <c r="S184" i="1"/>
  <c r="L184" i="1"/>
  <c r="K184" i="1"/>
  <c r="S183" i="1"/>
  <c r="L183" i="1"/>
  <c r="K183" i="1"/>
  <c r="S182" i="1"/>
  <c r="L182" i="1"/>
  <c r="K182" i="1"/>
  <c r="S181" i="1"/>
  <c r="AB181" i="1"/>
  <c r="S180" i="1"/>
  <c r="L180" i="1"/>
  <c r="AB180" i="1" s="1"/>
  <c r="K180" i="1"/>
  <c r="S177" i="1"/>
  <c r="L177" i="1"/>
  <c r="AB177" i="1" s="1"/>
  <c r="K177" i="1"/>
  <c r="S176" i="1"/>
  <c r="L176" i="1"/>
  <c r="K176" i="1"/>
  <c r="S175" i="1"/>
  <c r="L175" i="1"/>
  <c r="K175" i="1"/>
  <c r="S174" i="1"/>
  <c r="L174" i="1"/>
  <c r="K174" i="1"/>
  <c r="S173" i="1"/>
  <c r="L173" i="1"/>
  <c r="AB173" i="1" s="1"/>
  <c r="K173" i="1"/>
  <c r="S172" i="1"/>
  <c r="L172" i="1"/>
  <c r="K172" i="1"/>
  <c r="S169" i="1"/>
  <c r="L169" i="1"/>
  <c r="K169" i="1"/>
  <c r="S168" i="1"/>
  <c r="L168" i="1"/>
  <c r="AB168" i="1" s="1"/>
  <c r="K168" i="1"/>
  <c r="S167" i="1"/>
  <c r="L167" i="1"/>
  <c r="AB167" i="1" s="1"/>
  <c r="K167" i="1"/>
  <c r="S166" i="1"/>
  <c r="L166" i="1"/>
  <c r="AB166" i="1" s="1"/>
  <c r="K166" i="1"/>
  <c r="S165" i="1"/>
  <c r="L165" i="1"/>
  <c r="K165" i="1"/>
  <c r="S164" i="1"/>
  <c r="L164" i="1"/>
  <c r="K164" i="1"/>
  <c r="S163" i="1"/>
  <c r="L163" i="1"/>
  <c r="AB163" i="1" s="1"/>
  <c r="K163" i="1"/>
  <c r="S160" i="1"/>
  <c r="L160" i="1"/>
  <c r="K160" i="1"/>
  <c r="S159" i="1"/>
  <c r="L159" i="1"/>
  <c r="K159" i="1"/>
  <c r="S158" i="1"/>
  <c r="L158" i="1"/>
  <c r="K158" i="1"/>
  <c r="S157" i="1"/>
  <c r="L157" i="1"/>
  <c r="K157" i="1"/>
  <c r="S156" i="1"/>
  <c r="L156" i="1"/>
  <c r="AB156" i="1" s="1"/>
  <c r="K156" i="1"/>
  <c r="S153" i="1"/>
  <c r="L153" i="1"/>
  <c r="K153" i="1"/>
  <c r="S152" i="1"/>
  <c r="L152" i="1"/>
  <c r="K152" i="1"/>
  <c r="S151" i="1"/>
  <c r="L151" i="1"/>
  <c r="AB151" i="1" s="1"/>
  <c r="K151" i="1"/>
  <c r="S150" i="1"/>
  <c r="L150" i="1"/>
  <c r="K150" i="1"/>
  <c r="S149" i="1"/>
  <c r="L149" i="1"/>
  <c r="AB149" i="1" s="1"/>
  <c r="K149" i="1"/>
  <c r="S148" i="1"/>
  <c r="L148" i="1"/>
  <c r="K148" i="1"/>
  <c r="S147" i="1"/>
  <c r="L147" i="1"/>
  <c r="K147" i="1"/>
  <c r="S146" i="1"/>
  <c r="L146" i="1"/>
  <c r="K146" i="1"/>
  <c r="S145" i="1"/>
  <c r="L145" i="1"/>
  <c r="AB145" i="1" s="1"/>
  <c r="K145" i="1"/>
  <c r="S144" i="1"/>
  <c r="L144" i="1"/>
  <c r="K144" i="1"/>
  <c r="S143" i="1"/>
  <c r="L143" i="1"/>
  <c r="AB143" i="1" s="1"/>
  <c r="K143" i="1"/>
  <c r="S142" i="1"/>
  <c r="L142" i="1"/>
  <c r="K142" i="1"/>
  <c r="S141" i="1"/>
  <c r="L141" i="1"/>
  <c r="AB141" i="1" s="1"/>
  <c r="K141" i="1"/>
  <c r="S140" i="1"/>
  <c r="L140" i="1"/>
  <c r="K140" i="1"/>
  <c r="S139" i="1"/>
  <c r="L139" i="1"/>
  <c r="AB139" i="1" s="1"/>
  <c r="K139" i="1"/>
  <c r="S138" i="1"/>
  <c r="L138" i="1"/>
  <c r="AB138" i="1" s="1"/>
  <c r="K138" i="1"/>
  <c r="S137" i="1"/>
  <c r="L137" i="1"/>
  <c r="AB137" i="1" s="1"/>
  <c r="K137" i="1"/>
  <c r="S136" i="1"/>
  <c r="L136" i="1"/>
  <c r="AB136" i="1" s="1"/>
  <c r="K136" i="1"/>
  <c r="S135" i="1"/>
  <c r="L135" i="1"/>
  <c r="K135" i="1"/>
  <c r="S134" i="1"/>
  <c r="L134" i="1"/>
  <c r="K134" i="1"/>
  <c r="S133" i="1"/>
  <c r="L133" i="1"/>
  <c r="K133" i="1"/>
  <c r="S132" i="1"/>
  <c r="L132" i="1"/>
  <c r="K132" i="1"/>
  <c r="S129" i="1"/>
  <c r="L129" i="1"/>
  <c r="AB129" i="1" s="1"/>
  <c r="K129" i="1"/>
  <c r="S128" i="1"/>
  <c r="L128" i="1"/>
  <c r="K128" i="1"/>
  <c r="S125" i="1"/>
  <c r="L125" i="1"/>
  <c r="AB125" i="1" s="1"/>
  <c r="K125" i="1"/>
  <c r="S124" i="1"/>
  <c r="L124" i="1"/>
  <c r="AB124" i="1" s="1"/>
  <c r="K124" i="1"/>
  <c r="S121" i="1"/>
  <c r="L121" i="1"/>
  <c r="K121" i="1"/>
  <c r="S120" i="1"/>
  <c r="L120" i="1"/>
  <c r="AB120" i="1" s="1"/>
  <c r="K120" i="1"/>
  <c r="S119" i="1"/>
  <c r="L119" i="1"/>
  <c r="AB119" i="1" s="1"/>
  <c r="K119" i="1"/>
  <c r="S118" i="1"/>
  <c r="L118" i="1"/>
  <c r="AB118" i="1" s="1"/>
  <c r="K118" i="1"/>
  <c r="S117" i="1"/>
  <c r="L117" i="1"/>
  <c r="AB117" i="1" s="1"/>
  <c r="K117" i="1"/>
  <c r="S116" i="1"/>
  <c r="L116" i="1"/>
  <c r="AB116" i="1" s="1"/>
  <c r="K116" i="1"/>
  <c r="S113" i="1"/>
  <c r="L113" i="1"/>
  <c r="K113" i="1"/>
  <c r="S112" i="1"/>
  <c r="L112" i="1"/>
  <c r="K112" i="1"/>
  <c r="S111" i="1"/>
  <c r="L111" i="1"/>
  <c r="K111" i="1"/>
  <c r="S110" i="1"/>
  <c r="L110" i="1"/>
  <c r="K110" i="1"/>
  <c r="S107" i="1"/>
  <c r="L107" i="1"/>
  <c r="K107" i="1"/>
  <c r="S106" i="1"/>
  <c r="L106" i="1"/>
  <c r="AB106" i="1" s="1"/>
  <c r="K106" i="1"/>
  <c r="S105" i="1"/>
  <c r="L105" i="1"/>
  <c r="AB105" i="1" s="1"/>
  <c r="K105" i="1"/>
  <c r="S104" i="1"/>
  <c r="L104" i="1"/>
  <c r="AB104" i="1" s="1"/>
  <c r="K104" i="1"/>
  <c r="S103" i="1"/>
  <c r="L103" i="1"/>
  <c r="K103" i="1"/>
  <c r="S102" i="1"/>
  <c r="L102" i="1"/>
  <c r="K102" i="1"/>
  <c r="S101" i="1"/>
  <c r="L101" i="1"/>
  <c r="K101" i="1"/>
  <c r="S100" i="1"/>
  <c r="L100" i="1"/>
  <c r="K100" i="1"/>
  <c r="S99" i="1"/>
  <c r="L99" i="1"/>
  <c r="K99" i="1"/>
  <c r="S98" i="1"/>
  <c r="L98" i="1"/>
  <c r="AB98" i="1" s="1"/>
  <c r="K98" i="1"/>
  <c r="S97" i="1"/>
  <c r="L97" i="1"/>
  <c r="K97" i="1"/>
  <c r="S96" i="1"/>
  <c r="L96" i="1"/>
  <c r="K96" i="1"/>
  <c r="S95" i="1"/>
  <c r="L95" i="1"/>
  <c r="AB95" i="1" s="1"/>
  <c r="K95" i="1"/>
  <c r="S94" i="1"/>
  <c r="L94" i="1"/>
  <c r="K94" i="1"/>
  <c r="S93" i="1"/>
  <c r="L93" i="1"/>
  <c r="K93" i="1"/>
  <c r="S92" i="1"/>
  <c r="L92" i="1"/>
  <c r="AB92" i="1" s="1"/>
  <c r="K92" i="1"/>
  <c r="S91" i="1"/>
  <c r="L91" i="1"/>
  <c r="K91" i="1"/>
  <c r="S90" i="1"/>
  <c r="L90" i="1"/>
  <c r="K90" i="1"/>
  <c r="S89" i="1"/>
  <c r="L89" i="1"/>
  <c r="K89" i="1"/>
  <c r="S88" i="1"/>
  <c r="L88" i="1"/>
  <c r="K88" i="1"/>
  <c r="S87" i="1"/>
  <c r="L87" i="1"/>
  <c r="AB87" i="1" s="1"/>
  <c r="K87" i="1"/>
  <c r="S86" i="1"/>
  <c r="L86" i="1"/>
  <c r="AB86" i="1" s="1"/>
  <c r="K86" i="1"/>
  <c r="S85" i="1"/>
  <c r="L85" i="1"/>
  <c r="K85" i="1"/>
  <c r="S84" i="1"/>
  <c r="L84" i="1"/>
  <c r="AB84" i="1" s="1"/>
  <c r="K84" i="1"/>
  <c r="S83" i="1"/>
  <c r="L83" i="1"/>
  <c r="AB83" i="1" s="1"/>
  <c r="K83" i="1"/>
  <c r="S82" i="1"/>
  <c r="L82" i="1"/>
  <c r="K82" i="1"/>
  <c r="S81" i="1"/>
  <c r="L81" i="1"/>
  <c r="K81" i="1"/>
  <c r="S80" i="1"/>
  <c r="L80" i="1"/>
  <c r="K80" i="1"/>
  <c r="S79" i="1"/>
  <c r="L79" i="1"/>
  <c r="K79" i="1"/>
  <c r="S78" i="1"/>
  <c r="L78" i="1"/>
  <c r="K78" i="1"/>
  <c r="S77" i="1"/>
  <c r="L77" i="1"/>
  <c r="K77" i="1"/>
  <c r="S76" i="1"/>
  <c r="L76" i="1"/>
  <c r="AB76" i="1" s="1"/>
  <c r="K76" i="1"/>
  <c r="S75" i="1"/>
  <c r="L75" i="1"/>
  <c r="K75" i="1"/>
  <c r="S74" i="1"/>
  <c r="L74" i="1"/>
  <c r="AB74" i="1" s="1"/>
  <c r="K74" i="1"/>
  <c r="S73" i="1"/>
  <c r="L73" i="1"/>
  <c r="K73" i="1"/>
  <c r="S72" i="1"/>
  <c r="L72" i="1"/>
  <c r="K72" i="1"/>
  <c r="S71" i="1"/>
  <c r="S70" i="1"/>
  <c r="L70" i="1"/>
  <c r="AB70" i="1" s="1"/>
  <c r="K70" i="1"/>
  <c r="S69" i="1"/>
  <c r="L69" i="1"/>
  <c r="AB69" i="1" s="1"/>
  <c r="K69" i="1"/>
  <c r="S68" i="1"/>
  <c r="L68" i="1"/>
  <c r="K68" i="1"/>
  <c r="S67" i="1"/>
  <c r="L67" i="1"/>
  <c r="K67" i="1"/>
  <c r="S66" i="1"/>
  <c r="L66" i="1"/>
  <c r="K66" i="1"/>
  <c r="S63" i="1"/>
  <c r="L63" i="1"/>
  <c r="K63" i="1"/>
  <c r="S62" i="1"/>
  <c r="L62" i="1"/>
  <c r="AB62" i="1" s="1"/>
  <c r="K62" i="1"/>
  <c r="S59" i="1"/>
  <c r="L59" i="1"/>
  <c r="AB59" i="1" s="1"/>
  <c r="K59" i="1"/>
  <c r="S58" i="1"/>
  <c r="L58" i="1"/>
  <c r="K58" i="1"/>
  <c r="S57" i="1"/>
  <c r="L57" i="1"/>
  <c r="AB57" i="1" s="1"/>
  <c r="K57" i="1"/>
  <c r="S56" i="1"/>
  <c r="L56" i="1"/>
  <c r="K56" i="1"/>
  <c r="S55" i="1"/>
  <c r="L55" i="1"/>
  <c r="K55" i="1"/>
  <c r="S54" i="1"/>
  <c r="L54" i="1"/>
  <c r="K54" i="1"/>
  <c r="S53" i="1"/>
  <c r="L53" i="1"/>
  <c r="K53" i="1"/>
  <c r="S52" i="1"/>
  <c r="L52" i="1"/>
  <c r="K52" i="1"/>
  <c r="S51" i="1"/>
  <c r="L51" i="1"/>
  <c r="K51" i="1"/>
  <c r="S50" i="1"/>
  <c r="L50" i="1"/>
  <c r="K50" i="1"/>
  <c r="S49" i="1"/>
  <c r="L49" i="1"/>
  <c r="K49" i="1"/>
  <c r="S48" i="1"/>
  <c r="L48" i="1"/>
  <c r="K48" i="1"/>
  <c r="S47" i="1"/>
  <c r="L47" i="1"/>
  <c r="K47" i="1"/>
  <c r="S46" i="1"/>
  <c r="L46" i="1"/>
  <c r="AB46" i="1" s="1"/>
  <c r="K46" i="1"/>
  <c r="S45" i="1"/>
  <c r="L45" i="1"/>
  <c r="AB45" i="1" s="1"/>
  <c r="K45" i="1"/>
  <c r="S44" i="1"/>
  <c r="L44" i="1"/>
  <c r="AB44" i="1" s="1"/>
  <c r="K44" i="1"/>
  <c r="S43" i="1"/>
  <c r="L43" i="1"/>
  <c r="K43" i="1"/>
  <c r="S42" i="1"/>
  <c r="L42" i="1"/>
  <c r="K42" i="1"/>
  <c r="S41" i="1"/>
  <c r="L41" i="1"/>
  <c r="K41" i="1"/>
  <c r="S40" i="1"/>
  <c r="L40" i="1"/>
  <c r="K40" i="1"/>
  <c r="S39" i="1"/>
  <c r="L39" i="1"/>
  <c r="AB39" i="1" s="1"/>
  <c r="K39" i="1"/>
  <c r="S38" i="1"/>
  <c r="L38" i="1"/>
  <c r="AB38" i="1" s="1"/>
  <c r="K38" i="1"/>
  <c r="S35" i="1"/>
  <c r="L35" i="1"/>
  <c r="K35" i="1"/>
  <c r="S34" i="1"/>
  <c r="L34" i="1"/>
  <c r="K34" i="1"/>
  <c r="S31" i="1"/>
  <c r="L31" i="1"/>
  <c r="K31" i="1"/>
  <c r="S30" i="1"/>
  <c r="L30" i="1"/>
  <c r="K30" i="1"/>
  <c r="S29" i="1"/>
  <c r="L29" i="1"/>
  <c r="AB29" i="1" s="1"/>
  <c r="K29" i="1"/>
  <c r="S28" i="1"/>
  <c r="L28" i="1"/>
  <c r="K28" i="1"/>
  <c r="S27" i="1"/>
  <c r="L27" i="1"/>
  <c r="AB27" i="1" s="1"/>
  <c r="K27" i="1"/>
  <c r="S26" i="1"/>
  <c r="L26" i="1"/>
  <c r="K26" i="1"/>
  <c r="S23" i="1"/>
  <c r="L23" i="1"/>
  <c r="K23" i="1"/>
  <c r="S22" i="1"/>
  <c r="L22" i="1"/>
  <c r="AB22" i="1" s="1"/>
  <c r="K22" i="1"/>
  <c r="S21" i="1"/>
  <c r="L21" i="1"/>
  <c r="K21" i="1"/>
  <c r="S20" i="1"/>
  <c r="L20" i="1"/>
  <c r="AB20" i="1" s="1"/>
  <c r="K20" i="1"/>
  <c r="S18" i="1"/>
  <c r="L18" i="1"/>
  <c r="AB18" i="1" s="1"/>
  <c r="K18" i="1"/>
  <c r="S15" i="1"/>
  <c r="L15" i="1"/>
  <c r="AB15" i="1" s="1"/>
  <c r="K15" i="1"/>
  <c r="S14" i="1"/>
  <c r="L14" i="1"/>
  <c r="K14" i="1"/>
  <c r="S13" i="1"/>
  <c r="L13" i="1"/>
  <c r="K13" i="1"/>
  <c r="S12" i="1"/>
  <c r="L12" i="1"/>
  <c r="K12" i="1"/>
  <c r="S11" i="1"/>
  <c r="L11" i="1"/>
  <c r="K11" i="1"/>
  <c r="S10" i="1"/>
  <c r="L10" i="1"/>
  <c r="K10" i="1"/>
  <c r="S9" i="1"/>
  <c r="L9" i="1"/>
  <c r="K9" i="1"/>
  <c r="S8" i="1"/>
  <c r="L8" i="1"/>
  <c r="K8" i="1"/>
  <c r="S7" i="1"/>
  <c r="L7" i="1"/>
  <c r="K7" i="1"/>
  <c r="S6" i="1"/>
  <c r="L6" i="1"/>
  <c r="K6" i="1"/>
  <c r="S5" i="1"/>
  <c r="L5" i="1"/>
  <c r="AB5" i="1" s="1"/>
  <c r="K5" i="1"/>
  <c r="S4" i="1"/>
  <c r="L4" i="1"/>
  <c r="AB4" i="1" s="1"/>
  <c r="K4" i="1"/>
  <c r="S3" i="1"/>
  <c r="L3" i="1"/>
  <c r="K3" i="1"/>
  <c r="L2" i="1"/>
  <c r="AB2" i="1" s="1"/>
  <c r="K2" i="1"/>
  <c r="B25" i="21" l="1"/>
  <c r="V73" i="1"/>
  <c r="Z73" i="1" s="1"/>
  <c r="V251" i="1"/>
  <c r="Z251" i="1" s="1"/>
  <c r="V71" i="1"/>
  <c r="Z71" i="1" s="1"/>
  <c r="V249" i="1"/>
  <c r="Z249" i="1" s="1"/>
  <c r="V173" i="1"/>
  <c r="Z173" i="1" s="1"/>
  <c r="V39" i="1"/>
  <c r="Z39" i="1" s="1"/>
  <c r="V252" i="1"/>
  <c r="Z252" i="1" s="1"/>
  <c r="V183" i="1"/>
  <c r="Z183" i="1" s="1"/>
  <c r="V70" i="1"/>
  <c r="Z70" i="1" s="1"/>
  <c r="V72" i="1"/>
  <c r="Z72" i="1" s="1"/>
  <c r="V174" i="1"/>
  <c r="Z174" i="1" s="1"/>
  <c r="V268" i="1"/>
  <c r="Z268" i="1" s="1"/>
  <c r="V250" i="1"/>
  <c r="Z250" i="1" s="1"/>
  <c r="I73" i="14"/>
  <c r="H73" i="14"/>
  <c r="B26" i="21" l="1"/>
  <c r="D169" i="14"/>
  <c r="V147" i="1"/>
  <c r="Z147" i="1" s="1"/>
  <c r="V167" i="1"/>
  <c r="Z167" i="1" s="1"/>
  <c r="V68" i="1"/>
  <c r="Z68" i="1" s="1"/>
  <c r="V76" i="1"/>
  <c r="Z76" i="1" s="1"/>
  <c r="V69" i="1"/>
  <c r="Z69" i="1" s="1"/>
  <c r="V145" i="1"/>
  <c r="Z145" i="1" s="1"/>
  <c r="V77" i="1"/>
  <c r="Z77" i="1" s="1"/>
  <c r="V66" i="1"/>
  <c r="Z66" i="1" s="1"/>
  <c r="V74" i="1"/>
  <c r="Z74" i="1" s="1"/>
  <c r="V118" i="1"/>
  <c r="Z118" i="1" s="1"/>
  <c r="V168" i="1"/>
  <c r="Z168" i="1" s="1"/>
  <c r="V67" i="1"/>
  <c r="Z67" i="1" s="1"/>
  <c r="V75" i="1"/>
  <c r="Z75" i="1" s="1"/>
  <c r="V285" i="1"/>
  <c r="Z285" i="1" s="1"/>
  <c r="V146" i="1"/>
  <c r="Z146" i="1" s="1"/>
  <c r="H130" i="14"/>
  <c r="I130" i="14"/>
  <c r="B27" i="21" l="1"/>
  <c r="V38" i="1"/>
  <c r="Z38" i="1" s="1"/>
  <c r="V243" i="1"/>
  <c r="Z243" i="1" s="1"/>
  <c r="V143" i="1"/>
  <c r="Z143" i="1" s="1"/>
  <c r="V182" i="1"/>
  <c r="Z182" i="1" s="1"/>
  <c r="V204" i="1"/>
  <c r="Z204" i="1" s="1"/>
  <c r="V246" i="1"/>
  <c r="Z246" i="1" s="1"/>
  <c r="V247" i="1"/>
  <c r="Z247" i="1" s="1"/>
  <c r="V241" i="1"/>
  <c r="Z241" i="1" s="1"/>
  <c r="V244" i="1"/>
  <c r="Z244" i="1" s="1"/>
  <c r="V245" i="1"/>
  <c r="Z245" i="1" s="1"/>
  <c r="V248" i="1"/>
  <c r="Z248" i="1" s="1"/>
  <c r="V166" i="1"/>
  <c r="Z166" i="1" s="1"/>
  <c r="V242" i="1"/>
  <c r="Z242" i="1" s="1"/>
  <c r="H132" i="14"/>
  <c r="I132" i="14"/>
  <c r="I150" i="14"/>
  <c r="H150" i="14"/>
  <c r="B28" i="21" l="1"/>
  <c r="V157" i="1"/>
  <c r="Z157" i="1" s="1"/>
  <c r="V137" i="1"/>
  <c r="Z137" i="1" s="1"/>
  <c r="V239" i="1"/>
  <c r="Z239" i="1" s="1"/>
  <c r="V181" i="1"/>
  <c r="Z181" i="1" s="1"/>
  <c r="V63" i="1"/>
  <c r="Z63" i="1" s="1"/>
  <c r="V144" i="1"/>
  <c r="Z144" i="1" s="1"/>
  <c r="V208" i="1"/>
  <c r="Z208" i="1" s="1"/>
  <c r="V138" i="1"/>
  <c r="Z138" i="1" s="1"/>
  <c r="V240" i="1"/>
  <c r="Z240" i="1" s="1"/>
  <c r="V277" i="1"/>
  <c r="Z277" i="1" s="1"/>
  <c r="H50" i="5"/>
  <c r="I50" i="5"/>
  <c r="B29" i="21" l="1"/>
  <c r="V129" i="1"/>
  <c r="Z129" i="1" s="1"/>
  <c r="V235" i="1"/>
  <c r="Z235" i="1" s="1"/>
  <c r="V110" i="1"/>
  <c r="Z110" i="1" s="1"/>
  <c r="V238" i="1"/>
  <c r="Z238" i="1" s="1"/>
  <c r="V111" i="1"/>
  <c r="Z111" i="1" s="1"/>
  <c r="V34" i="1"/>
  <c r="Z34" i="1" s="1"/>
  <c r="V165" i="1"/>
  <c r="Z165" i="1" s="1"/>
  <c r="V233" i="1"/>
  <c r="Z233" i="1" s="1"/>
  <c r="V236" i="1"/>
  <c r="Z236" i="1" s="1"/>
  <c r="V237" i="1"/>
  <c r="Z237" i="1" s="1"/>
  <c r="V234" i="1"/>
  <c r="Z234" i="1" s="1"/>
  <c r="V136" i="1"/>
  <c r="Z136" i="1" s="1"/>
  <c r="H93" i="4"/>
  <c r="I93" i="4"/>
  <c r="B30" i="21" l="1"/>
  <c r="B31" i="21" s="1"/>
  <c r="V139" i="1"/>
  <c r="Z139" i="1" s="1"/>
  <c r="V142" i="1"/>
  <c r="Z142" i="1" s="1"/>
  <c r="V21" i="1"/>
  <c r="Z21" i="1" s="1"/>
  <c r="V140" i="1"/>
  <c r="Z140" i="1" s="1"/>
  <c r="V141" i="1"/>
  <c r="Z141" i="1" s="1"/>
  <c r="V128" i="1"/>
  <c r="Z128" i="1" s="1"/>
  <c r="I28" i="24"/>
  <c r="H28" i="24"/>
  <c r="I94" i="24"/>
  <c r="H94" i="24"/>
  <c r="I86" i="17"/>
  <c r="H86" i="17"/>
  <c r="I2" i="17"/>
  <c r="H2" i="17"/>
  <c r="B32" i="21" l="1"/>
  <c r="B33" i="21" s="1"/>
  <c r="V216" i="1"/>
  <c r="Z216" i="1" s="1"/>
  <c r="V135" i="1"/>
  <c r="Z135" i="1" s="1"/>
  <c r="V164" i="1"/>
  <c r="Z164" i="1" s="1"/>
  <c r="H45" i="17"/>
  <c r="I45" i="17"/>
  <c r="H46" i="17"/>
  <c r="I46" i="17"/>
  <c r="H47" i="17"/>
  <c r="I47" i="17"/>
  <c r="H48" i="17"/>
  <c r="I48" i="17"/>
  <c r="H50" i="17"/>
  <c r="I50" i="17"/>
  <c r="B34" i="21" l="1"/>
  <c r="V117" i="1"/>
  <c r="Z117" i="1" s="1"/>
  <c r="V231" i="1"/>
  <c r="Z231" i="1" s="1"/>
  <c r="V172" i="1"/>
  <c r="Z172" i="1" s="1"/>
  <c r="V232" i="1"/>
  <c r="Z232" i="1" s="1"/>
  <c r="D47" i="19"/>
  <c r="B47" i="19" s="1"/>
  <c r="E47" i="19"/>
  <c r="F47" i="19"/>
  <c r="G47" i="19"/>
  <c r="D48" i="19"/>
  <c r="E48" i="19"/>
  <c r="F48" i="19"/>
  <c r="G48" i="19"/>
  <c r="H2" i="19"/>
  <c r="H3" i="8"/>
  <c r="I3" i="8"/>
  <c r="H4" i="8"/>
  <c r="I4" i="8"/>
  <c r="H6" i="8"/>
  <c r="I6" i="8"/>
  <c r="H7" i="8"/>
  <c r="I7" i="8"/>
  <c r="H8" i="8"/>
  <c r="I8" i="8"/>
  <c r="H9" i="8"/>
  <c r="I9" i="8"/>
  <c r="B35" i="21" l="1"/>
  <c r="V276" i="1"/>
  <c r="Z276" i="1" s="1"/>
  <c r="V180" i="1"/>
  <c r="Z180" i="1" s="1"/>
  <c r="H47" i="19"/>
  <c r="H48" i="19"/>
  <c r="I48" i="19"/>
  <c r="I47" i="19"/>
  <c r="G26" i="26"/>
  <c r="F26" i="26"/>
  <c r="E26" i="26"/>
  <c r="D26" i="26"/>
  <c r="G25" i="26"/>
  <c r="F25" i="26"/>
  <c r="E25" i="26"/>
  <c r="D25" i="26"/>
  <c r="I22" i="26"/>
  <c r="H22" i="26"/>
  <c r="I21" i="26"/>
  <c r="H21" i="26"/>
  <c r="I20" i="26"/>
  <c r="H20" i="26"/>
  <c r="I19" i="26"/>
  <c r="H19" i="26"/>
  <c r="I18" i="26"/>
  <c r="H18" i="26"/>
  <c r="I17" i="26"/>
  <c r="H17" i="26"/>
  <c r="I16" i="26"/>
  <c r="H16" i="26"/>
  <c r="H3" i="26"/>
  <c r="G12" i="26"/>
  <c r="F12" i="26"/>
  <c r="E12" i="26"/>
  <c r="D12" i="26"/>
  <c r="G11" i="26"/>
  <c r="F11" i="26"/>
  <c r="E11" i="26"/>
  <c r="D11" i="26"/>
  <c r="I8" i="26"/>
  <c r="H8" i="26"/>
  <c r="I7" i="26"/>
  <c r="H7" i="26"/>
  <c r="I6" i="26"/>
  <c r="H6" i="26"/>
  <c r="I5" i="26"/>
  <c r="H5" i="26"/>
  <c r="I4" i="26"/>
  <c r="H4" i="26"/>
  <c r="I3" i="26"/>
  <c r="I2" i="26"/>
  <c r="H2" i="26"/>
  <c r="H47" i="20"/>
  <c r="I47" i="20"/>
  <c r="H48" i="20"/>
  <c r="I48" i="20"/>
  <c r="H50" i="20"/>
  <c r="I50" i="20"/>
  <c r="H51" i="20"/>
  <c r="I51" i="20"/>
  <c r="H52" i="20"/>
  <c r="I52" i="20"/>
  <c r="H53" i="20"/>
  <c r="I53" i="20"/>
  <c r="H54" i="20"/>
  <c r="I54" i="20"/>
  <c r="H55" i="20"/>
  <c r="I55" i="20"/>
  <c r="H56" i="20"/>
  <c r="I56" i="20"/>
  <c r="G20" i="25"/>
  <c r="I20" i="25"/>
  <c r="G19" i="25"/>
  <c r="I19" i="25"/>
  <c r="G16" i="25"/>
  <c r="G15" i="25"/>
  <c r="I11" i="25"/>
  <c r="I10" i="25"/>
  <c r="I72" i="19"/>
  <c r="H72" i="19"/>
  <c r="I71" i="19"/>
  <c r="H71" i="19"/>
  <c r="I70" i="19"/>
  <c r="H70" i="19"/>
  <c r="I69" i="19"/>
  <c r="H69" i="19"/>
  <c r="I68" i="19"/>
  <c r="H68" i="19"/>
  <c r="I67" i="19"/>
  <c r="H67" i="19"/>
  <c r="I66" i="19"/>
  <c r="H66" i="19"/>
  <c r="D105" i="19"/>
  <c r="G104" i="19"/>
  <c r="F104" i="19"/>
  <c r="E104" i="19"/>
  <c r="D104" i="19"/>
  <c r="G103" i="19"/>
  <c r="F103" i="19"/>
  <c r="E103" i="19"/>
  <c r="D103" i="19"/>
  <c r="H102" i="19"/>
  <c r="I100" i="19"/>
  <c r="H100" i="19"/>
  <c r="I99" i="19"/>
  <c r="H99" i="19"/>
  <c r="I98" i="19"/>
  <c r="H98" i="19"/>
  <c r="I97" i="19"/>
  <c r="H97" i="19"/>
  <c r="I96" i="19"/>
  <c r="H96" i="19"/>
  <c r="I95" i="19"/>
  <c r="H95" i="19"/>
  <c r="I94" i="19"/>
  <c r="H94" i="19"/>
  <c r="F12" i="19"/>
  <c r="D12" i="19"/>
  <c r="B12" i="19" s="1"/>
  <c r="F11" i="19"/>
  <c r="D11" i="19"/>
  <c r="B11" i="19" s="1"/>
  <c r="F35" i="9"/>
  <c r="E35" i="9"/>
  <c r="D35" i="9"/>
  <c r="G34" i="9"/>
  <c r="J34" i="9" s="1"/>
  <c r="F34" i="9"/>
  <c r="E34" i="9"/>
  <c r="D34" i="9"/>
  <c r="G33" i="9"/>
  <c r="J33" i="9" s="1"/>
  <c r="F33" i="9"/>
  <c r="E33" i="9"/>
  <c r="H33" i="9" s="1"/>
  <c r="D33" i="9"/>
  <c r="I30" i="9"/>
  <c r="H30" i="9"/>
  <c r="I29" i="9"/>
  <c r="H29" i="9"/>
  <c r="I28" i="9"/>
  <c r="H28" i="9"/>
  <c r="I27" i="9"/>
  <c r="H27" i="9"/>
  <c r="I25" i="9"/>
  <c r="H25" i="9"/>
  <c r="I24" i="9"/>
  <c r="H24" i="9"/>
  <c r="I22" i="9"/>
  <c r="H22" i="9"/>
  <c r="I21" i="9"/>
  <c r="H21" i="9"/>
  <c r="I20" i="9"/>
  <c r="H20" i="9"/>
  <c r="G16" i="9"/>
  <c r="J16" i="9" s="1"/>
  <c r="F16" i="9"/>
  <c r="E16" i="9"/>
  <c r="D16" i="9"/>
  <c r="B16" i="9" s="1"/>
  <c r="G15" i="9"/>
  <c r="J15" i="9" s="1"/>
  <c r="F15" i="9"/>
  <c r="E15" i="9"/>
  <c r="D15" i="9"/>
  <c r="F17" i="9"/>
  <c r="E17" i="9"/>
  <c r="D17" i="9"/>
  <c r="F154" i="14"/>
  <c r="E154" i="14"/>
  <c r="D154" i="14"/>
  <c r="F153" i="14"/>
  <c r="E153" i="14"/>
  <c r="D153" i="14"/>
  <c r="F140" i="14"/>
  <c r="E140" i="14"/>
  <c r="D140" i="14"/>
  <c r="F139" i="14"/>
  <c r="E139" i="14"/>
  <c r="D139" i="14"/>
  <c r="F126" i="14"/>
  <c r="E126" i="14"/>
  <c r="D126" i="14"/>
  <c r="F125" i="14"/>
  <c r="E125" i="14"/>
  <c r="D125" i="14"/>
  <c r="F112" i="14"/>
  <c r="D112" i="14"/>
  <c r="F111" i="14"/>
  <c r="D111" i="14"/>
  <c r="F97" i="14"/>
  <c r="E97" i="14"/>
  <c r="D97" i="14"/>
  <c r="F96" i="14"/>
  <c r="E96" i="14"/>
  <c r="D96" i="14"/>
  <c r="F83" i="14"/>
  <c r="E83" i="14"/>
  <c r="D83" i="14"/>
  <c r="F82" i="14"/>
  <c r="E82" i="14"/>
  <c r="D82" i="14"/>
  <c r="D70" i="14"/>
  <c r="F69" i="14"/>
  <c r="E69" i="14"/>
  <c r="D69" i="14"/>
  <c r="F68" i="14"/>
  <c r="E68" i="14"/>
  <c r="D68" i="14"/>
  <c r="F54" i="14"/>
  <c r="E54" i="14"/>
  <c r="D54" i="14"/>
  <c r="F53" i="14"/>
  <c r="E53" i="14"/>
  <c r="D53" i="14"/>
  <c r="F40" i="14"/>
  <c r="E40" i="14"/>
  <c r="D40" i="14"/>
  <c r="F39" i="14"/>
  <c r="E39" i="14"/>
  <c r="D39" i="14"/>
  <c r="F26" i="14"/>
  <c r="E26" i="14"/>
  <c r="D26" i="14"/>
  <c r="F25" i="14"/>
  <c r="E25" i="14"/>
  <c r="D25" i="14"/>
  <c r="H99" i="15"/>
  <c r="I99" i="15"/>
  <c r="D107" i="15"/>
  <c r="G106" i="15"/>
  <c r="F106" i="15"/>
  <c r="E106" i="15"/>
  <c r="D106" i="15"/>
  <c r="B106" i="15" s="1"/>
  <c r="G105" i="15"/>
  <c r="J105" i="15" s="1"/>
  <c r="F105" i="15"/>
  <c r="E105" i="15"/>
  <c r="D105" i="15"/>
  <c r="B105" i="15" s="1"/>
  <c r="I95" i="15"/>
  <c r="H95" i="15"/>
  <c r="D92" i="15"/>
  <c r="F91" i="15"/>
  <c r="E91" i="15"/>
  <c r="D91" i="15"/>
  <c r="F90" i="15"/>
  <c r="E90" i="15"/>
  <c r="D90" i="15"/>
  <c r="D77" i="15"/>
  <c r="F76" i="15"/>
  <c r="E76" i="15"/>
  <c r="D76" i="15"/>
  <c r="F75" i="15"/>
  <c r="E75" i="15"/>
  <c r="D75" i="15"/>
  <c r="D61" i="15"/>
  <c r="F60" i="15"/>
  <c r="D60" i="15"/>
  <c r="F59" i="15"/>
  <c r="D59" i="15"/>
  <c r="D46" i="15"/>
  <c r="F45" i="15"/>
  <c r="D45" i="15"/>
  <c r="F44" i="15"/>
  <c r="D44" i="15"/>
  <c r="D30" i="15"/>
  <c r="F29" i="15"/>
  <c r="D29" i="15"/>
  <c r="F28" i="15"/>
  <c r="D28" i="15"/>
  <c r="F13" i="15"/>
  <c r="D13" i="15"/>
  <c r="B13" i="15" s="1"/>
  <c r="F12" i="15"/>
  <c r="D12" i="15"/>
  <c r="B12" i="15" s="1"/>
  <c r="H65" i="15"/>
  <c r="I65" i="15"/>
  <c r="H66" i="15"/>
  <c r="I66" i="15"/>
  <c r="H67" i="15"/>
  <c r="I67" i="15"/>
  <c r="H68" i="15"/>
  <c r="I68" i="15"/>
  <c r="H69" i="15"/>
  <c r="I69" i="15"/>
  <c r="H70" i="15"/>
  <c r="I70" i="15"/>
  <c r="H71" i="15"/>
  <c r="I71" i="15"/>
  <c r="H72" i="15"/>
  <c r="I72" i="15"/>
  <c r="I16" i="14"/>
  <c r="H16" i="14"/>
  <c r="B36" i="21" l="1"/>
  <c r="V163" i="1"/>
  <c r="Z163" i="1" s="1"/>
  <c r="V62" i="1"/>
  <c r="Z62" i="1" s="1"/>
  <c r="V192" i="1"/>
  <c r="Z192" i="1" s="1"/>
  <c r="I15" i="9"/>
  <c r="I16" i="9"/>
  <c r="I34" i="9"/>
  <c r="I33" i="9"/>
  <c r="E33" i="19"/>
  <c r="E30" i="19"/>
  <c r="E29" i="19"/>
  <c r="E34" i="19"/>
  <c r="I106" i="15"/>
  <c r="H106" i="15"/>
  <c r="J106" i="15"/>
  <c r="H11" i="26"/>
  <c r="I11" i="26"/>
  <c r="H103" i="19"/>
  <c r="I103" i="19"/>
  <c r="I104" i="19"/>
  <c r="H104" i="19"/>
  <c r="H26" i="26"/>
  <c r="H25" i="26"/>
  <c r="I25" i="26"/>
  <c r="I26" i="26"/>
  <c r="B25" i="26"/>
  <c r="B26" i="26"/>
  <c r="I12" i="26"/>
  <c r="H12" i="26"/>
  <c r="B11" i="26"/>
  <c r="B12" i="26"/>
  <c r="I15" i="25"/>
  <c r="I16" i="25"/>
  <c r="H19" i="25"/>
  <c r="H16" i="25"/>
  <c r="H15" i="25"/>
  <c r="H20" i="25"/>
  <c r="H34" i="9"/>
  <c r="B33" i="9"/>
  <c r="B34" i="9"/>
  <c r="H15" i="9"/>
  <c r="H16" i="9"/>
  <c r="B15" i="9"/>
  <c r="H105" i="15"/>
  <c r="I105" i="15"/>
  <c r="B69" i="14"/>
  <c r="B68" i="14"/>
  <c r="B54" i="14"/>
  <c r="B53" i="14"/>
  <c r="B40" i="14"/>
  <c r="B39" i="14"/>
  <c r="B26" i="14"/>
  <c r="B25" i="14"/>
  <c r="G26" i="14"/>
  <c r="J26" i="14" s="1"/>
  <c r="G25" i="14"/>
  <c r="J25" i="14" s="1"/>
  <c r="B37" i="21" l="1"/>
  <c r="B38" i="21" s="1"/>
  <c r="V156" i="1"/>
  <c r="Z156" i="1" s="1"/>
  <c r="I25" i="14"/>
  <c r="H25" i="14"/>
  <c r="I26" i="14"/>
  <c r="H26" i="14"/>
  <c r="G86" i="7"/>
  <c r="J86" i="7" s="1"/>
  <c r="B86" i="7"/>
  <c r="G85" i="7"/>
  <c r="J85" i="7" s="1"/>
  <c r="G84" i="7"/>
  <c r="J84" i="7" s="1"/>
  <c r="B84" i="7"/>
  <c r="G83" i="7"/>
  <c r="G82" i="7"/>
  <c r="J82" i="7" s="1"/>
  <c r="B82" i="7"/>
  <c r="G81" i="7"/>
  <c r="J81" i="7" s="1"/>
  <c r="B81" i="7"/>
  <c r="G388" i="7"/>
  <c r="J388" i="7" s="1"/>
  <c r="B388" i="7"/>
  <c r="G387" i="7"/>
  <c r="J387" i="7" s="1"/>
  <c r="G386" i="7"/>
  <c r="J386" i="7" s="1"/>
  <c r="G385" i="7"/>
  <c r="J385" i="7" s="1"/>
  <c r="B385" i="7"/>
  <c r="G384" i="7"/>
  <c r="J384" i="7" s="1"/>
  <c r="G383" i="7"/>
  <c r="J383" i="7" s="1"/>
  <c r="G366" i="7"/>
  <c r="B366" i="7"/>
  <c r="G365" i="7"/>
  <c r="G364" i="7"/>
  <c r="J364" i="7" s="1"/>
  <c r="G363" i="7"/>
  <c r="J363" i="7" s="1"/>
  <c r="G362" i="7"/>
  <c r="J362" i="7" s="1"/>
  <c r="G361" i="7"/>
  <c r="G344" i="7"/>
  <c r="J344" i="7" s="1"/>
  <c r="B344" i="7"/>
  <c r="G343" i="7"/>
  <c r="J343" i="7" s="1"/>
  <c r="G342" i="7"/>
  <c r="J342" i="7" s="1"/>
  <c r="G341" i="7"/>
  <c r="J341" i="7" s="1"/>
  <c r="B341" i="7"/>
  <c r="G340" i="7"/>
  <c r="J340" i="7" s="1"/>
  <c r="G339" i="7"/>
  <c r="J339" i="7" s="1"/>
  <c r="B339" i="7"/>
  <c r="G322" i="7"/>
  <c r="J322" i="7" s="1"/>
  <c r="B322" i="7"/>
  <c r="G321" i="7"/>
  <c r="J321" i="7" s="1"/>
  <c r="G320" i="7"/>
  <c r="J320" i="7" s="1"/>
  <c r="G319" i="7"/>
  <c r="J319" i="7" s="1"/>
  <c r="G318" i="7"/>
  <c r="G317" i="7"/>
  <c r="J317" i="7" s="1"/>
  <c r="G300" i="7"/>
  <c r="J300" i="7" s="1"/>
  <c r="B300" i="7"/>
  <c r="G299" i="7"/>
  <c r="J299" i="7" s="1"/>
  <c r="G298" i="7"/>
  <c r="J298" i="7" s="1"/>
  <c r="G297" i="7"/>
  <c r="J297" i="7" s="1"/>
  <c r="B297" i="7"/>
  <c r="G296" i="7"/>
  <c r="B296" i="7"/>
  <c r="G295" i="7"/>
  <c r="J295" i="7" s="1"/>
  <c r="B295" i="7"/>
  <c r="G278" i="7"/>
  <c r="J278" i="7" s="1"/>
  <c r="B278" i="7"/>
  <c r="G277" i="7"/>
  <c r="J277" i="7" s="1"/>
  <c r="G276" i="7"/>
  <c r="J276" i="7" s="1"/>
  <c r="B276" i="7"/>
  <c r="G275" i="7"/>
  <c r="J275" i="7" s="1"/>
  <c r="G274" i="7"/>
  <c r="J274" i="7" s="1"/>
  <c r="G273" i="7"/>
  <c r="J273" i="7" s="1"/>
  <c r="B273" i="7"/>
  <c r="G256" i="7"/>
  <c r="J256" i="7" s="1"/>
  <c r="B256" i="7"/>
  <c r="G255" i="7"/>
  <c r="J255" i="7" s="1"/>
  <c r="G254" i="7"/>
  <c r="J254" i="7" s="1"/>
  <c r="B254" i="7"/>
  <c r="G253" i="7"/>
  <c r="J253" i="7" s="1"/>
  <c r="G252" i="7"/>
  <c r="J252" i="7" s="1"/>
  <c r="G251" i="7"/>
  <c r="J251" i="7" s="1"/>
  <c r="G234" i="7"/>
  <c r="J234" i="7" s="1"/>
  <c r="F234" i="7"/>
  <c r="E234" i="7"/>
  <c r="D234" i="7"/>
  <c r="B234" i="7" s="1"/>
  <c r="G233" i="7"/>
  <c r="J233" i="7" s="1"/>
  <c r="F233" i="7"/>
  <c r="E233" i="7"/>
  <c r="D233" i="7"/>
  <c r="G232" i="7"/>
  <c r="J232" i="7" s="1"/>
  <c r="F232" i="7"/>
  <c r="E232" i="7"/>
  <c r="D232" i="7"/>
  <c r="G231" i="7"/>
  <c r="J231" i="7" s="1"/>
  <c r="F231" i="7"/>
  <c r="E231" i="7"/>
  <c r="D231" i="7"/>
  <c r="B231" i="7" s="1"/>
  <c r="G230" i="7"/>
  <c r="J230" i="7" s="1"/>
  <c r="F230" i="7"/>
  <c r="E230" i="7"/>
  <c r="D230" i="7"/>
  <c r="G229" i="7"/>
  <c r="J229" i="7" s="1"/>
  <c r="F229" i="7"/>
  <c r="E229" i="7"/>
  <c r="D229" i="7"/>
  <c r="B229" i="7" s="1"/>
  <c r="G212" i="7"/>
  <c r="J212" i="7" s="1"/>
  <c r="F212" i="7"/>
  <c r="E212" i="7"/>
  <c r="D212" i="7"/>
  <c r="G211" i="7"/>
  <c r="J211" i="7" s="1"/>
  <c r="F211" i="7"/>
  <c r="E211" i="7"/>
  <c r="D211" i="7"/>
  <c r="G197" i="7"/>
  <c r="J197" i="7" s="1"/>
  <c r="B197" i="7"/>
  <c r="G196" i="7"/>
  <c r="J196" i="7" s="1"/>
  <c r="G195" i="7"/>
  <c r="J195" i="7" s="1"/>
  <c r="B195" i="7"/>
  <c r="G194" i="7"/>
  <c r="B194" i="7"/>
  <c r="G193" i="7"/>
  <c r="J193" i="7" s="1"/>
  <c r="B193" i="7"/>
  <c r="G192" i="7"/>
  <c r="J192" i="7" s="1"/>
  <c r="G175" i="7"/>
  <c r="G174" i="7"/>
  <c r="J174" i="7" s="1"/>
  <c r="G173" i="7"/>
  <c r="J173" i="7" s="1"/>
  <c r="G172" i="7"/>
  <c r="J172" i="7" s="1"/>
  <c r="G171" i="7"/>
  <c r="J171" i="7" s="1"/>
  <c r="B171" i="7"/>
  <c r="G170" i="7"/>
  <c r="B170" i="7"/>
  <c r="G153" i="7"/>
  <c r="J153" i="7" s="1"/>
  <c r="B153" i="7"/>
  <c r="G152" i="7"/>
  <c r="J152" i="7" s="1"/>
  <c r="G151" i="7"/>
  <c r="J151" i="7" s="1"/>
  <c r="G150" i="7"/>
  <c r="B150" i="7"/>
  <c r="G149" i="7"/>
  <c r="J149" i="7" s="1"/>
  <c r="B149" i="7"/>
  <c r="G148" i="7"/>
  <c r="J148" i="7" s="1"/>
  <c r="B148" i="7"/>
  <c r="G130" i="7"/>
  <c r="B130" i="7"/>
  <c r="G129" i="7"/>
  <c r="J129" i="7" s="1"/>
  <c r="B129" i="7"/>
  <c r="G128" i="7"/>
  <c r="J128" i="7" s="1"/>
  <c r="G127" i="7"/>
  <c r="J127" i="7" s="1"/>
  <c r="B127" i="7"/>
  <c r="G126" i="7"/>
  <c r="J126" i="7" s="1"/>
  <c r="B126" i="7"/>
  <c r="G125" i="7"/>
  <c r="J125" i="7" s="1"/>
  <c r="G108" i="7"/>
  <c r="J108" i="7" s="1"/>
  <c r="B108" i="7"/>
  <c r="G107" i="7"/>
  <c r="J107" i="7" s="1"/>
  <c r="G106" i="7"/>
  <c r="J106" i="7" s="1"/>
  <c r="G105" i="7"/>
  <c r="J105" i="7" s="1"/>
  <c r="G104" i="7"/>
  <c r="G103" i="7"/>
  <c r="J103" i="7" s="1"/>
  <c r="B103" i="7"/>
  <c r="G64" i="7"/>
  <c r="J64" i="7" s="1"/>
  <c r="G63" i="7"/>
  <c r="J63" i="7" s="1"/>
  <c r="G62" i="7"/>
  <c r="J62" i="7" s="1"/>
  <c r="B62" i="7"/>
  <c r="G61" i="7"/>
  <c r="J61" i="7" s="1"/>
  <c r="B61" i="7"/>
  <c r="G60" i="7"/>
  <c r="J60" i="7" s="1"/>
  <c r="G59" i="7"/>
  <c r="J59" i="7" s="1"/>
  <c r="B59" i="7"/>
  <c r="G42" i="7"/>
  <c r="J42" i="7" s="1"/>
  <c r="G41" i="7"/>
  <c r="J41" i="7" s="1"/>
  <c r="B41" i="7"/>
  <c r="G40" i="7"/>
  <c r="J40" i="7" s="1"/>
  <c r="B40" i="7"/>
  <c r="G39" i="7"/>
  <c r="J39" i="7" s="1"/>
  <c r="B39" i="7"/>
  <c r="G38" i="7"/>
  <c r="G37" i="7"/>
  <c r="J37" i="7" s="1"/>
  <c r="B37" i="7"/>
  <c r="G20" i="7"/>
  <c r="J20" i="7" s="1"/>
  <c r="G19" i="7"/>
  <c r="J19" i="7" s="1"/>
  <c r="B19" i="7"/>
  <c r="G18" i="7"/>
  <c r="G17" i="7"/>
  <c r="B17" i="7"/>
  <c r="G16" i="7"/>
  <c r="J16" i="7" s="1"/>
  <c r="B16" i="7"/>
  <c r="G15" i="7"/>
  <c r="J15" i="7" s="1"/>
  <c r="H283" i="7"/>
  <c r="I283" i="7"/>
  <c r="H284" i="7"/>
  <c r="I284" i="7"/>
  <c r="H286" i="7"/>
  <c r="I286" i="7"/>
  <c r="H287" i="7"/>
  <c r="I287" i="7"/>
  <c r="H288" i="7"/>
  <c r="I288" i="7"/>
  <c r="H289" i="7"/>
  <c r="I289" i="7"/>
  <c r="H290" i="7"/>
  <c r="I290" i="7"/>
  <c r="H291" i="7"/>
  <c r="I291" i="7"/>
  <c r="H292" i="7"/>
  <c r="I292" i="7"/>
  <c r="I282" i="7"/>
  <c r="H282" i="7"/>
  <c r="I100" i="7"/>
  <c r="H100" i="7"/>
  <c r="I99" i="7"/>
  <c r="H99" i="7"/>
  <c r="I98" i="7"/>
  <c r="H98" i="7"/>
  <c r="I97" i="7"/>
  <c r="H97" i="7"/>
  <c r="I96" i="7"/>
  <c r="H96" i="7"/>
  <c r="I95" i="7"/>
  <c r="H95" i="7"/>
  <c r="I94" i="7"/>
  <c r="H94" i="7"/>
  <c r="I91" i="7"/>
  <c r="H91" i="7"/>
  <c r="I90" i="7"/>
  <c r="H90" i="7"/>
  <c r="H69" i="7"/>
  <c r="I69" i="7"/>
  <c r="H72" i="7"/>
  <c r="I72" i="7"/>
  <c r="H73" i="7"/>
  <c r="I73" i="7"/>
  <c r="H75" i="7"/>
  <c r="I75" i="7"/>
  <c r="H76" i="7"/>
  <c r="I76" i="7"/>
  <c r="H77" i="7"/>
  <c r="I77" i="7"/>
  <c r="H78" i="7"/>
  <c r="I78" i="7"/>
  <c r="I68" i="7"/>
  <c r="H68" i="7"/>
  <c r="C388" i="7"/>
  <c r="I161" i="7"/>
  <c r="H161" i="7"/>
  <c r="B39" i="21" l="1"/>
  <c r="V230" i="1"/>
  <c r="Z230" i="1" s="1"/>
  <c r="V116" i="1"/>
  <c r="Z116" i="1" s="1"/>
  <c r="I385" i="7"/>
  <c r="I82" i="7"/>
  <c r="I83" i="7"/>
  <c r="I81" i="7"/>
  <c r="I86" i="7"/>
  <c r="H81" i="7"/>
  <c r="H86" i="7"/>
  <c r="H83" i="7"/>
  <c r="I85" i="7"/>
  <c r="J83" i="7"/>
  <c r="H386" i="7"/>
  <c r="H85" i="7"/>
  <c r="H82" i="7"/>
  <c r="H84" i="7"/>
  <c r="B83" i="7"/>
  <c r="I84" i="7"/>
  <c r="B85" i="7"/>
  <c r="I194" i="7"/>
  <c r="I388" i="7"/>
  <c r="I384" i="7"/>
  <c r="I386" i="7"/>
  <c r="C383" i="7"/>
  <c r="I104" i="7"/>
  <c r="H383" i="7"/>
  <c r="C385" i="7"/>
  <c r="I383" i="7"/>
  <c r="H296" i="7"/>
  <c r="I298" i="7"/>
  <c r="I318" i="7"/>
  <c r="I340" i="7"/>
  <c r="I342" i="7"/>
  <c r="I362" i="7"/>
  <c r="I296" i="7"/>
  <c r="C387" i="7"/>
  <c r="B383" i="7"/>
  <c r="C384" i="7"/>
  <c r="I229" i="7"/>
  <c r="I231" i="7"/>
  <c r="I233" i="7"/>
  <c r="I253" i="7"/>
  <c r="I255" i="7"/>
  <c r="I295" i="7"/>
  <c r="H388" i="7"/>
  <c r="C386" i="7"/>
  <c r="H384" i="7"/>
  <c r="H385" i="7"/>
  <c r="B384" i="7"/>
  <c r="H387" i="7"/>
  <c r="I387" i="7"/>
  <c r="B386" i="7"/>
  <c r="B387" i="7"/>
  <c r="I103" i="7"/>
  <c r="H130" i="7"/>
  <c r="I276" i="7"/>
  <c r="I278" i="7"/>
  <c r="I125" i="7"/>
  <c r="I172" i="7"/>
  <c r="I230" i="7"/>
  <c r="I252" i="7"/>
  <c r="I274" i="7"/>
  <c r="I211" i="7"/>
  <c r="I127" i="7"/>
  <c r="H295" i="7"/>
  <c r="B104" i="7"/>
  <c r="H194" i="7"/>
  <c r="I212" i="7"/>
  <c r="H253" i="7"/>
  <c r="H273" i="7"/>
  <c r="I317" i="7"/>
  <c r="I319" i="7"/>
  <c r="I321" i="7"/>
  <c r="I339" i="7"/>
  <c r="I361" i="7"/>
  <c r="I365" i="7"/>
  <c r="I130" i="7"/>
  <c r="H361" i="7"/>
  <c r="H365" i="7"/>
  <c r="H103" i="7"/>
  <c r="I106" i="7"/>
  <c r="I108" i="7"/>
  <c r="J130" i="7"/>
  <c r="H211" i="7"/>
  <c r="H298" i="7"/>
  <c r="H320" i="7"/>
  <c r="H342" i="7"/>
  <c r="H104" i="7"/>
  <c r="H229" i="7"/>
  <c r="B105" i="7"/>
  <c r="I129" i="7"/>
  <c r="I151" i="7"/>
  <c r="I251" i="7"/>
  <c r="H255" i="7"/>
  <c r="I275" i="7"/>
  <c r="I300" i="7"/>
  <c r="H317" i="7"/>
  <c r="H318" i="7"/>
  <c r="I320" i="7"/>
  <c r="H339" i="7"/>
  <c r="I344" i="7"/>
  <c r="H362" i="7"/>
  <c r="I364" i="7"/>
  <c r="J365" i="7"/>
  <c r="I105" i="7"/>
  <c r="I107" i="7"/>
  <c r="I126" i="7"/>
  <c r="J175" i="7"/>
  <c r="I277" i="7"/>
  <c r="I322" i="7"/>
  <c r="J361" i="7"/>
  <c r="B175" i="7"/>
  <c r="B192" i="7"/>
  <c r="I195" i="7"/>
  <c r="I232" i="7"/>
  <c r="H251" i="7"/>
  <c r="B317" i="7"/>
  <c r="B340" i="7"/>
  <c r="B361" i="7"/>
  <c r="B362" i="7"/>
  <c r="B365" i="7"/>
  <c r="I128" i="7"/>
  <c r="I173" i="7"/>
  <c r="B212" i="7"/>
  <c r="I234" i="7"/>
  <c r="I254" i="7"/>
  <c r="I297" i="7"/>
  <c r="I299" i="7"/>
  <c r="B318" i="7"/>
  <c r="I341" i="7"/>
  <c r="I343" i="7"/>
  <c r="B230" i="7"/>
  <c r="B252" i="7"/>
  <c r="B275" i="7"/>
  <c r="I363" i="7"/>
  <c r="H366" i="7"/>
  <c r="I150" i="7"/>
  <c r="B251" i="7"/>
  <c r="I273" i="7"/>
  <c r="H278" i="7"/>
  <c r="J366" i="7"/>
  <c r="H363" i="7"/>
  <c r="H364" i="7"/>
  <c r="B363" i="7"/>
  <c r="B364" i="7"/>
  <c r="I366" i="7"/>
  <c r="H340" i="7"/>
  <c r="H341" i="7"/>
  <c r="H343" i="7"/>
  <c r="B342" i="7"/>
  <c r="H344" i="7"/>
  <c r="B343" i="7"/>
  <c r="H319" i="7"/>
  <c r="B319" i="7"/>
  <c r="H321" i="7"/>
  <c r="J318" i="7"/>
  <c r="B320" i="7"/>
  <c r="H322" i="7"/>
  <c r="B321" i="7"/>
  <c r="H297" i="7"/>
  <c r="J296" i="7"/>
  <c r="H299" i="7"/>
  <c r="B298" i="7"/>
  <c r="H300" i="7"/>
  <c r="B299" i="7"/>
  <c r="H275" i="7"/>
  <c r="H274" i="7"/>
  <c r="B274" i="7"/>
  <c r="H276" i="7"/>
  <c r="H277" i="7"/>
  <c r="B277" i="7"/>
  <c r="H252" i="7"/>
  <c r="H254" i="7"/>
  <c r="B253" i="7"/>
  <c r="H256" i="7"/>
  <c r="B255" i="7"/>
  <c r="I256" i="7"/>
  <c r="H230" i="7"/>
  <c r="H231" i="7"/>
  <c r="H232" i="7"/>
  <c r="H233" i="7"/>
  <c r="B232" i="7"/>
  <c r="H234" i="7"/>
  <c r="B233" i="7"/>
  <c r="B211" i="7"/>
  <c r="H212" i="7"/>
  <c r="H195" i="7"/>
  <c r="J194" i="7"/>
  <c r="B196" i="7"/>
  <c r="J170" i="7"/>
  <c r="H172" i="7"/>
  <c r="H173" i="7"/>
  <c r="B172" i="7"/>
  <c r="B173" i="7"/>
  <c r="B174" i="7"/>
  <c r="J150" i="7"/>
  <c r="B151" i="7"/>
  <c r="B152" i="7"/>
  <c r="B125" i="7"/>
  <c r="H129" i="7"/>
  <c r="B128" i="7"/>
  <c r="H105" i="7"/>
  <c r="J104" i="7"/>
  <c r="H106" i="7"/>
  <c r="H107" i="7"/>
  <c r="B106" i="7"/>
  <c r="H108" i="7"/>
  <c r="B107" i="7"/>
  <c r="I17" i="7"/>
  <c r="I40" i="7"/>
  <c r="I61" i="7"/>
  <c r="I63" i="7"/>
  <c r="H63" i="7"/>
  <c r="H17" i="7"/>
  <c r="H18" i="7"/>
  <c r="I62" i="7"/>
  <c r="J18" i="7"/>
  <c r="I39" i="7"/>
  <c r="I60" i="7"/>
  <c r="H39" i="7"/>
  <c r="H40" i="7"/>
  <c r="H59" i="7"/>
  <c r="H61" i="7"/>
  <c r="H62" i="7"/>
  <c r="H60" i="7"/>
  <c r="I64" i="7"/>
  <c r="I18" i="7"/>
  <c r="J38" i="7"/>
  <c r="B15" i="7"/>
  <c r="B38" i="7"/>
  <c r="B60" i="7"/>
  <c r="H64" i="7"/>
  <c r="B63" i="7"/>
  <c r="B64" i="7"/>
  <c r="I59" i="7"/>
  <c r="B42" i="7"/>
  <c r="J17" i="7"/>
  <c r="B18" i="7"/>
  <c r="B20" i="7"/>
  <c r="B40" i="21" l="1"/>
  <c r="V19" i="1"/>
  <c r="Z19" i="1" s="1"/>
  <c r="V20" i="1"/>
  <c r="Z20" i="1" s="1"/>
  <c r="G203" i="6"/>
  <c r="G202" i="6"/>
  <c r="G201" i="6"/>
  <c r="G200" i="6"/>
  <c r="G199" i="6"/>
  <c r="G198" i="6"/>
  <c r="G180" i="6"/>
  <c r="G179" i="6"/>
  <c r="G178" i="6"/>
  <c r="G177" i="6"/>
  <c r="G176" i="6"/>
  <c r="G175" i="6"/>
  <c r="G158" i="6"/>
  <c r="G157" i="6"/>
  <c r="G156" i="6"/>
  <c r="G155" i="6"/>
  <c r="G154" i="6"/>
  <c r="G153" i="6"/>
  <c r="G135" i="6"/>
  <c r="G134" i="6"/>
  <c r="B134" i="6"/>
  <c r="G133" i="6"/>
  <c r="B133" i="6"/>
  <c r="G132" i="6"/>
  <c r="B132" i="6"/>
  <c r="G131" i="6"/>
  <c r="G130" i="6"/>
  <c r="G89" i="6"/>
  <c r="G88" i="6"/>
  <c r="B88" i="6"/>
  <c r="G87" i="6"/>
  <c r="B87" i="6"/>
  <c r="G86" i="6"/>
  <c r="B86" i="6"/>
  <c r="G85" i="6"/>
  <c r="B85" i="6"/>
  <c r="G84" i="6"/>
  <c r="B84" i="6"/>
  <c r="G66" i="6"/>
  <c r="G65" i="6"/>
  <c r="G64" i="6"/>
  <c r="G63" i="6"/>
  <c r="G62" i="6"/>
  <c r="G61" i="6"/>
  <c r="G43" i="6"/>
  <c r="G42" i="6"/>
  <c r="G41" i="6"/>
  <c r="G40" i="6"/>
  <c r="G39" i="6"/>
  <c r="G38" i="6"/>
  <c r="G20" i="6"/>
  <c r="G19" i="6"/>
  <c r="G18" i="6"/>
  <c r="G17" i="6"/>
  <c r="G16" i="6"/>
  <c r="G15" i="6"/>
  <c r="I195" i="6"/>
  <c r="H195" i="6"/>
  <c r="I194" i="6"/>
  <c r="H194" i="6"/>
  <c r="I193" i="6"/>
  <c r="H193" i="6"/>
  <c r="I191" i="6"/>
  <c r="H191" i="6"/>
  <c r="I190" i="6"/>
  <c r="H190" i="6"/>
  <c r="I189" i="6"/>
  <c r="H189" i="6"/>
  <c r="I187" i="6"/>
  <c r="H187" i="6"/>
  <c r="I186" i="6"/>
  <c r="H186" i="6"/>
  <c r="I185" i="6"/>
  <c r="H185" i="6"/>
  <c r="I172" i="6"/>
  <c r="H172" i="6"/>
  <c r="I171" i="6"/>
  <c r="H171" i="6"/>
  <c r="I170" i="6"/>
  <c r="H170" i="6"/>
  <c r="I168" i="6"/>
  <c r="H168" i="6"/>
  <c r="I167" i="6"/>
  <c r="H167" i="6"/>
  <c r="I166" i="6"/>
  <c r="H166" i="6"/>
  <c r="I164" i="6"/>
  <c r="H164" i="6"/>
  <c r="I163" i="6"/>
  <c r="H163" i="6"/>
  <c r="I162" i="6"/>
  <c r="H162" i="6"/>
  <c r="I150" i="6"/>
  <c r="H150" i="6"/>
  <c r="I149" i="6"/>
  <c r="H149" i="6"/>
  <c r="I148" i="6"/>
  <c r="H148" i="6"/>
  <c r="I147" i="6"/>
  <c r="H147" i="6"/>
  <c r="I146" i="6"/>
  <c r="H146" i="6"/>
  <c r="I145" i="6"/>
  <c r="H145" i="6"/>
  <c r="I144" i="6"/>
  <c r="H144" i="6"/>
  <c r="I142" i="6"/>
  <c r="H142" i="6"/>
  <c r="I141" i="6"/>
  <c r="H141" i="6"/>
  <c r="I140" i="6"/>
  <c r="H140" i="6"/>
  <c r="H118" i="6"/>
  <c r="I118" i="6"/>
  <c r="H119" i="6"/>
  <c r="I119" i="6"/>
  <c r="H121" i="6"/>
  <c r="I121" i="6"/>
  <c r="H122" i="6"/>
  <c r="I122" i="6"/>
  <c r="H123" i="6"/>
  <c r="I123" i="6"/>
  <c r="H124" i="6"/>
  <c r="I124" i="6"/>
  <c r="H125" i="6"/>
  <c r="I125" i="6"/>
  <c r="H126" i="6"/>
  <c r="I126" i="6"/>
  <c r="H127" i="6"/>
  <c r="I127" i="6"/>
  <c r="H52" i="6"/>
  <c r="I52" i="6"/>
  <c r="H53" i="6"/>
  <c r="I53" i="6"/>
  <c r="H54" i="6"/>
  <c r="I54" i="6"/>
  <c r="H55" i="6"/>
  <c r="I55" i="6"/>
  <c r="H56" i="6"/>
  <c r="I56" i="6"/>
  <c r="H57" i="6"/>
  <c r="I57" i="6"/>
  <c r="H58" i="6"/>
  <c r="I58" i="6"/>
  <c r="H29" i="6"/>
  <c r="I29" i="6"/>
  <c r="H30" i="6"/>
  <c r="I30" i="6"/>
  <c r="H31" i="6"/>
  <c r="I31" i="6"/>
  <c r="H32" i="6"/>
  <c r="I32" i="6"/>
  <c r="H33" i="6"/>
  <c r="I33" i="6"/>
  <c r="H34" i="6"/>
  <c r="I34" i="6"/>
  <c r="H35" i="6"/>
  <c r="I35" i="6"/>
  <c r="B41" i="21" l="1"/>
  <c r="B42" i="21" s="1"/>
  <c r="B43" i="21" s="1"/>
  <c r="B44" i="21" s="1"/>
  <c r="V134" i="1"/>
  <c r="Z134" i="1" s="1"/>
  <c r="V133" i="1"/>
  <c r="Z133" i="1" s="1"/>
  <c r="D14" i="15"/>
  <c r="I202" i="6"/>
  <c r="H201" i="6"/>
  <c r="H203" i="6"/>
  <c r="I155" i="6"/>
  <c r="H178" i="6"/>
  <c r="I133" i="6"/>
  <c r="I18" i="6"/>
  <c r="H135" i="6"/>
  <c r="I132" i="6"/>
  <c r="H200" i="6"/>
  <c r="I175" i="6"/>
  <c r="I177" i="6"/>
  <c r="I179" i="6"/>
  <c r="I201" i="6"/>
  <c r="I200" i="6"/>
  <c r="I178" i="6"/>
  <c r="H133" i="6"/>
  <c r="I135" i="6"/>
  <c r="H155" i="6"/>
  <c r="H63" i="6"/>
  <c r="I199" i="6"/>
  <c r="I86" i="6"/>
  <c r="H132" i="6"/>
  <c r="I156" i="6"/>
  <c r="H175" i="6"/>
  <c r="H177" i="6"/>
  <c r="H179" i="6"/>
  <c r="H156" i="6"/>
  <c r="H134" i="6"/>
  <c r="H131" i="6"/>
  <c r="I67" i="6"/>
  <c r="I181" i="6"/>
  <c r="I159" i="6"/>
  <c r="I204" i="6"/>
  <c r="I44" i="6"/>
  <c r="I113" i="6"/>
  <c r="I21" i="6"/>
  <c r="I90" i="6"/>
  <c r="I136" i="6"/>
  <c r="H18" i="6"/>
  <c r="H17" i="6"/>
  <c r="I17" i="6"/>
  <c r="H41" i="6"/>
  <c r="H40" i="6"/>
  <c r="I40" i="6"/>
  <c r="I41" i="6"/>
  <c r="H64" i="6"/>
  <c r="I63" i="6"/>
  <c r="I64" i="6"/>
  <c r="H87" i="6"/>
  <c r="H86" i="6"/>
  <c r="I87" i="6"/>
  <c r="H16" i="6"/>
  <c r="H20" i="6"/>
  <c r="H130" i="6"/>
  <c r="B131" i="6"/>
  <c r="I134" i="6"/>
  <c r="B130" i="6"/>
  <c r="I131" i="6"/>
  <c r="B135" i="6"/>
  <c r="I130" i="6"/>
  <c r="I85" i="6"/>
  <c r="I16" i="6"/>
  <c r="I20" i="6"/>
  <c r="I15" i="6"/>
  <c r="I19" i="6"/>
  <c r="I61" i="6"/>
  <c r="I65" i="6"/>
  <c r="H84" i="6"/>
  <c r="I88" i="6"/>
  <c r="H176" i="6"/>
  <c r="H180" i="6"/>
  <c r="I176" i="6"/>
  <c r="I180" i="6"/>
  <c r="H198" i="6"/>
  <c r="H202" i="6"/>
  <c r="H199" i="6"/>
  <c r="I203" i="6"/>
  <c r="I198" i="6"/>
  <c r="H153" i="6"/>
  <c r="H157" i="6"/>
  <c r="H154" i="6"/>
  <c r="H158" i="6"/>
  <c r="I154" i="6"/>
  <c r="I158" i="6"/>
  <c r="I153" i="6"/>
  <c r="I157" i="6"/>
  <c r="H15" i="6"/>
  <c r="H19" i="6"/>
  <c r="H88" i="6"/>
  <c r="H85" i="6"/>
  <c r="H89" i="6"/>
  <c r="I84" i="6"/>
  <c r="I89" i="6"/>
  <c r="H61" i="6"/>
  <c r="H65" i="6"/>
  <c r="H62" i="6"/>
  <c r="H66" i="6"/>
  <c r="I62" i="6"/>
  <c r="I66" i="6"/>
  <c r="H39" i="6"/>
  <c r="H43" i="6"/>
  <c r="H42" i="6"/>
  <c r="H38" i="6"/>
  <c r="I43" i="6"/>
  <c r="I39" i="6"/>
  <c r="I38" i="6"/>
  <c r="I42" i="6"/>
  <c r="B198" i="6"/>
  <c r="B199" i="6"/>
  <c r="B200" i="6"/>
  <c r="B201" i="6"/>
  <c r="B202" i="6"/>
  <c r="B203" i="6"/>
  <c r="B175" i="6"/>
  <c r="B176" i="6"/>
  <c r="B177" i="6"/>
  <c r="B178" i="6"/>
  <c r="B179" i="6"/>
  <c r="B180" i="6"/>
  <c r="B153" i="6"/>
  <c r="B154" i="6"/>
  <c r="B155" i="6"/>
  <c r="B156" i="6"/>
  <c r="B157" i="6"/>
  <c r="B158" i="6"/>
  <c r="B89" i="6"/>
  <c r="B61" i="6"/>
  <c r="B62" i="6"/>
  <c r="B63" i="6"/>
  <c r="B64" i="6"/>
  <c r="B65" i="6"/>
  <c r="B66" i="6"/>
  <c r="B38" i="6"/>
  <c r="B39" i="6"/>
  <c r="B40" i="6"/>
  <c r="B41" i="6"/>
  <c r="B42" i="6"/>
  <c r="B43" i="6"/>
  <c r="B15" i="6"/>
  <c r="B16" i="6"/>
  <c r="B17" i="6"/>
  <c r="B18" i="6"/>
  <c r="B19" i="6"/>
  <c r="B20" i="6"/>
  <c r="B45" i="21" l="1"/>
  <c r="B46" i="21" s="1"/>
  <c r="V18" i="1"/>
  <c r="Z18" i="1" s="1"/>
  <c r="G109" i="16"/>
  <c r="B109" i="16"/>
  <c r="G108" i="16"/>
  <c r="H108" i="16" s="1"/>
  <c r="B108" i="16"/>
  <c r="G107" i="16"/>
  <c r="B107" i="16"/>
  <c r="G106" i="16"/>
  <c r="B106" i="16"/>
  <c r="G105" i="16"/>
  <c r="B105" i="16"/>
  <c r="G104" i="16"/>
  <c r="B104" i="16"/>
  <c r="G87" i="16"/>
  <c r="G86" i="16"/>
  <c r="G85" i="16"/>
  <c r="H85" i="16" s="1"/>
  <c r="I85" i="16"/>
  <c r="G84" i="16"/>
  <c r="G83" i="16"/>
  <c r="G82" i="16"/>
  <c r="G65" i="16"/>
  <c r="G64" i="16"/>
  <c r="G63" i="16"/>
  <c r="G62" i="16"/>
  <c r="H62" i="16" s="1"/>
  <c r="G61" i="16"/>
  <c r="G60" i="16"/>
  <c r="G43" i="16"/>
  <c r="G42" i="16"/>
  <c r="G41" i="16"/>
  <c r="G40" i="16"/>
  <c r="G39" i="16"/>
  <c r="G38" i="16"/>
  <c r="G21" i="16"/>
  <c r="J21" i="16" s="1"/>
  <c r="G20" i="16"/>
  <c r="J20" i="16" s="1"/>
  <c r="G19" i="16"/>
  <c r="G18" i="16"/>
  <c r="J18" i="16" s="1"/>
  <c r="G17" i="16"/>
  <c r="J17" i="16" s="1"/>
  <c r="I101" i="16"/>
  <c r="H101" i="16"/>
  <c r="I100" i="16"/>
  <c r="H100" i="16"/>
  <c r="I99" i="16"/>
  <c r="H99" i="16"/>
  <c r="I98" i="16"/>
  <c r="H98" i="16"/>
  <c r="I97" i="16"/>
  <c r="H97" i="16"/>
  <c r="I96" i="16"/>
  <c r="H96" i="16"/>
  <c r="I95" i="16"/>
  <c r="H95" i="16"/>
  <c r="I92" i="16"/>
  <c r="H92" i="16"/>
  <c r="H48" i="16"/>
  <c r="I48" i="16"/>
  <c r="H49" i="16"/>
  <c r="I49" i="16"/>
  <c r="H51" i="16"/>
  <c r="I51" i="16"/>
  <c r="H52" i="16"/>
  <c r="I52" i="16"/>
  <c r="H53" i="16"/>
  <c r="I53" i="16"/>
  <c r="H54" i="16"/>
  <c r="I54" i="16"/>
  <c r="H55" i="16"/>
  <c r="I55" i="16"/>
  <c r="H56" i="16"/>
  <c r="I56" i="16"/>
  <c r="H57" i="16"/>
  <c r="I57" i="16"/>
  <c r="I47" i="16"/>
  <c r="H47" i="16"/>
  <c r="I127" i="8"/>
  <c r="I125" i="8"/>
  <c r="I106" i="8"/>
  <c r="I105" i="8"/>
  <c r="I103" i="8"/>
  <c r="I84" i="8"/>
  <c r="B38" i="8"/>
  <c r="I15" i="8"/>
  <c r="G130" i="8"/>
  <c r="G129" i="8"/>
  <c r="G128" i="8"/>
  <c r="H128" i="8" s="1"/>
  <c r="I128" i="8"/>
  <c r="G127" i="8"/>
  <c r="H127" i="8" s="1"/>
  <c r="G126" i="8"/>
  <c r="G125" i="8"/>
  <c r="H125" i="8" s="1"/>
  <c r="G108" i="8"/>
  <c r="G107" i="8"/>
  <c r="G106" i="8"/>
  <c r="H106" i="8" s="1"/>
  <c r="G105" i="8"/>
  <c r="H105" i="8" s="1"/>
  <c r="G104" i="8"/>
  <c r="G103" i="8"/>
  <c r="G86" i="8"/>
  <c r="G85" i="8"/>
  <c r="H85" i="8" s="1"/>
  <c r="G84" i="8"/>
  <c r="G83" i="8"/>
  <c r="G82" i="8"/>
  <c r="G81" i="8"/>
  <c r="H81" i="8" s="1"/>
  <c r="G64" i="8"/>
  <c r="G63" i="8"/>
  <c r="G62" i="8"/>
  <c r="G61" i="8"/>
  <c r="G60" i="8"/>
  <c r="G59" i="8"/>
  <c r="G42" i="8"/>
  <c r="G41" i="8"/>
  <c r="I40" i="8"/>
  <c r="G40" i="8"/>
  <c r="B40" i="8"/>
  <c r="I39" i="8"/>
  <c r="G39" i="8"/>
  <c r="G38" i="8"/>
  <c r="G37" i="8"/>
  <c r="B37" i="8"/>
  <c r="G20" i="8"/>
  <c r="G19" i="8"/>
  <c r="G18" i="8"/>
  <c r="G17" i="8"/>
  <c r="G16" i="8"/>
  <c r="G15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3" i="8"/>
  <c r="H113" i="8"/>
  <c r="I112" i="8"/>
  <c r="H112" i="8"/>
  <c r="H69" i="8"/>
  <c r="I69" i="8"/>
  <c r="H70" i="8"/>
  <c r="I70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I68" i="8"/>
  <c r="H68" i="8"/>
  <c r="H47" i="8"/>
  <c r="I47" i="8"/>
  <c r="H48" i="8"/>
  <c r="I48" i="8"/>
  <c r="H51" i="8"/>
  <c r="I51" i="8"/>
  <c r="H52" i="8"/>
  <c r="I52" i="8"/>
  <c r="H53" i="8"/>
  <c r="I53" i="8"/>
  <c r="H54" i="8"/>
  <c r="I54" i="8"/>
  <c r="H56" i="8"/>
  <c r="I56" i="8"/>
  <c r="I46" i="8"/>
  <c r="H46" i="8"/>
  <c r="H26" i="8"/>
  <c r="I26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G108" i="24"/>
  <c r="H108" i="24" s="1"/>
  <c r="I108" i="24"/>
  <c r="G107" i="24"/>
  <c r="H107" i="24" s="1"/>
  <c r="I107" i="24"/>
  <c r="G106" i="24"/>
  <c r="I106" i="24"/>
  <c r="G105" i="24"/>
  <c r="G104" i="24"/>
  <c r="I104" i="24"/>
  <c r="G103" i="24"/>
  <c r="I100" i="24"/>
  <c r="H100" i="24"/>
  <c r="I99" i="24"/>
  <c r="H99" i="24"/>
  <c r="I98" i="24"/>
  <c r="H98" i="24"/>
  <c r="I97" i="24"/>
  <c r="H97" i="24"/>
  <c r="I96" i="24"/>
  <c r="H96" i="24"/>
  <c r="I95" i="24"/>
  <c r="H95" i="24"/>
  <c r="I92" i="24"/>
  <c r="H92" i="24"/>
  <c r="I91" i="24"/>
  <c r="H91" i="24"/>
  <c r="I90" i="24"/>
  <c r="H90" i="24"/>
  <c r="G86" i="24"/>
  <c r="H86" i="24" s="1"/>
  <c r="I86" i="24"/>
  <c r="G85" i="24"/>
  <c r="H85" i="24" s="1"/>
  <c r="I85" i="24"/>
  <c r="G84" i="24"/>
  <c r="H84" i="24" s="1"/>
  <c r="I84" i="24"/>
  <c r="G83" i="24"/>
  <c r="H83" i="24" s="1"/>
  <c r="I83" i="24"/>
  <c r="G82" i="24"/>
  <c r="H82" i="24" s="1"/>
  <c r="I82" i="24"/>
  <c r="G81" i="24"/>
  <c r="H81" i="24" s="1"/>
  <c r="I81" i="24"/>
  <c r="I78" i="24"/>
  <c r="H78" i="24"/>
  <c r="I77" i="24"/>
  <c r="H77" i="24"/>
  <c r="I76" i="24"/>
  <c r="H76" i="24"/>
  <c r="I75" i="24"/>
  <c r="H75" i="24"/>
  <c r="I74" i="24"/>
  <c r="H74" i="24"/>
  <c r="I73" i="24"/>
  <c r="H73" i="24"/>
  <c r="I72" i="24"/>
  <c r="H72" i="24"/>
  <c r="I70" i="24"/>
  <c r="H70" i="24"/>
  <c r="I69" i="24"/>
  <c r="H69" i="24"/>
  <c r="I68" i="24"/>
  <c r="H68" i="24"/>
  <c r="G64" i="24"/>
  <c r="G63" i="24"/>
  <c r="G62" i="24"/>
  <c r="G61" i="24"/>
  <c r="H61" i="24" s="1"/>
  <c r="I61" i="24"/>
  <c r="G60" i="24"/>
  <c r="G59" i="24"/>
  <c r="B59" i="24"/>
  <c r="I56" i="24"/>
  <c r="H56" i="24"/>
  <c r="I55" i="24"/>
  <c r="H55" i="24"/>
  <c r="I54" i="24"/>
  <c r="H54" i="24"/>
  <c r="I53" i="24"/>
  <c r="H53" i="24"/>
  <c r="I52" i="24"/>
  <c r="H52" i="24"/>
  <c r="I51" i="24"/>
  <c r="H51" i="24"/>
  <c r="I50" i="24"/>
  <c r="H50" i="24"/>
  <c r="I48" i="24"/>
  <c r="H48" i="24"/>
  <c r="I47" i="24"/>
  <c r="H47" i="24"/>
  <c r="I46" i="24"/>
  <c r="H46" i="24"/>
  <c r="G42" i="24"/>
  <c r="H42" i="24" s="1"/>
  <c r="I42" i="24"/>
  <c r="G41" i="24"/>
  <c r="I41" i="24"/>
  <c r="H41" i="24"/>
  <c r="G40" i="24"/>
  <c r="I40" i="24"/>
  <c r="G39" i="24"/>
  <c r="H39" i="24"/>
  <c r="G38" i="24"/>
  <c r="I38" i="24"/>
  <c r="G37" i="24"/>
  <c r="I37" i="24"/>
  <c r="H37" i="24"/>
  <c r="I34" i="24"/>
  <c r="H34" i="24"/>
  <c r="I33" i="24"/>
  <c r="H33" i="24"/>
  <c r="I32" i="24"/>
  <c r="H32" i="24"/>
  <c r="I31" i="24"/>
  <c r="H31" i="24"/>
  <c r="I30" i="24"/>
  <c r="H30" i="24"/>
  <c r="I29" i="24"/>
  <c r="H29" i="24"/>
  <c r="I26" i="24"/>
  <c r="H26" i="24"/>
  <c r="I25" i="24"/>
  <c r="H25" i="24"/>
  <c r="I24" i="24"/>
  <c r="H24" i="24"/>
  <c r="G20" i="24"/>
  <c r="H20" i="24" s="1"/>
  <c r="I20" i="24"/>
  <c r="B20" i="24"/>
  <c r="G19" i="24"/>
  <c r="H19" i="24" s="1"/>
  <c r="I19" i="24"/>
  <c r="B19" i="24"/>
  <c r="G18" i="24"/>
  <c r="B18" i="24"/>
  <c r="G17" i="24"/>
  <c r="I17" i="24"/>
  <c r="B17" i="24"/>
  <c r="G16" i="24"/>
  <c r="H16" i="24" s="1"/>
  <c r="B16" i="24"/>
  <c r="G15" i="24"/>
  <c r="H15" i="24" s="1"/>
  <c r="I12" i="24"/>
  <c r="H12" i="24"/>
  <c r="I11" i="24"/>
  <c r="H11" i="24"/>
  <c r="I10" i="24"/>
  <c r="H10" i="24"/>
  <c r="I9" i="24"/>
  <c r="H9" i="24"/>
  <c r="I8" i="24"/>
  <c r="H8" i="24"/>
  <c r="I7" i="24"/>
  <c r="H7" i="24"/>
  <c r="I6" i="24"/>
  <c r="H6" i="24"/>
  <c r="I4" i="24"/>
  <c r="H4" i="24"/>
  <c r="I3" i="24"/>
  <c r="H3" i="24"/>
  <c r="I2" i="24"/>
  <c r="H2" i="24"/>
  <c r="H18" i="17"/>
  <c r="I18" i="17"/>
  <c r="H19" i="17"/>
  <c r="I19" i="17"/>
  <c r="H20" i="17"/>
  <c r="I20" i="17"/>
  <c r="I22" i="17"/>
  <c r="H22" i="17"/>
  <c r="I17" i="17"/>
  <c r="H17" i="17"/>
  <c r="H31" i="17"/>
  <c r="I31" i="17"/>
  <c r="H32" i="17"/>
  <c r="I32" i="17"/>
  <c r="H33" i="17"/>
  <c r="I33" i="17"/>
  <c r="H34" i="17"/>
  <c r="I34" i="17"/>
  <c r="H36" i="17"/>
  <c r="I36" i="17"/>
  <c r="G82" i="17"/>
  <c r="D82" i="17"/>
  <c r="G81" i="17"/>
  <c r="D81" i="17"/>
  <c r="G68" i="17"/>
  <c r="D68" i="17"/>
  <c r="G67" i="17"/>
  <c r="D67" i="17"/>
  <c r="G54" i="17"/>
  <c r="D54" i="17"/>
  <c r="G53" i="17"/>
  <c r="D53" i="17"/>
  <c r="G40" i="17"/>
  <c r="F40" i="17"/>
  <c r="E40" i="17"/>
  <c r="D40" i="17"/>
  <c r="G39" i="17"/>
  <c r="F39" i="17"/>
  <c r="E39" i="17"/>
  <c r="D39" i="17"/>
  <c r="G26" i="17"/>
  <c r="F26" i="17"/>
  <c r="D26" i="17"/>
  <c r="G25" i="17"/>
  <c r="F25" i="17"/>
  <c r="D25" i="17"/>
  <c r="G12" i="17"/>
  <c r="F12" i="17"/>
  <c r="E12" i="17"/>
  <c r="D12" i="17"/>
  <c r="G11" i="17"/>
  <c r="F11" i="17"/>
  <c r="E11" i="17"/>
  <c r="D11" i="17"/>
  <c r="G96" i="17"/>
  <c r="F96" i="17"/>
  <c r="E96" i="17"/>
  <c r="D96" i="17"/>
  <c r="G95" i="17"/>
  <c r="F95" i="17"/>
  <c r="E95" i="17"/>
  <c r="D95" i="17"/>
  <c r="I98" i="5"/>
  <c r="H98" i="5"/>
  <c r="I75" i="5"/>
  <c r="H75" i="5"/>
  <c r="H122" i="4"/>
  <c r="I122" i="4"/>
  <c r="H19" i="16" l="1"/>
  <c r="J19" i="16"/>
  <c r="B47" i="21"/>
  <c r="B48" i="21" s="1"/>
  <c r="V132" i="1"/>
  <c r="Z132" i="1" s="1"/>
  <c r="I18" i="16"/>
  <c r="H41" i="16"/>
  <c r="I63" i="16"/>
  <c r="H84" i="16"/>
  <c r="H18" i="16"/>
  <c r="I84" i="16"/>
  <c r="I107" i="16"/>
  <c r="I17" i="16"/>
  <c r="I19" i="16"/>
  <c r="I21" i="16"/>
  <c r="H40" i="16"/>
  <c r="H106" i="16"/>
  <c r="I59" i="8"/>
  <c r="I63" i="8"/>
  <c r="H65" i="16"/>
  <c r="H38" i="16"/>
  <c r="H42" i="16"/>
  <c r="I42" i="16"/>
  <c r="I108" i="16"/>
  <c r="H109" i="16"/>
  <c r="H104" i="16"/>
  <c r="I109" i="16"/>
  <c r="H39" i="16"/>
  <c r="H43" i="16"/>
  <c r="I43" i="16"/>
  <c r="H60" i="16"/>
  <c r="H64" i="16"/>
  <c r="I64" i="16"/>
  <c r="I61" i="16"/>
  <c r="I65" i="16"/>
  <c r="H83" i="16"/>
  <c r="H87" i="16"/>
  <c r="H82" i="16"/>
  <c r="H86" i="16"/>
  <c r="I87" i="16"/>
  <c r="I82" i="16"/>
  <c r="I86" i="16"/>
  <c r="I83" i="16"/>
  <c r="H21" i="16"/>
  <c r="H17" i="16"/>
  <c r="H20" i="16"/>
  <c r="I20" i="16"/>
  <c r="I104" i="16"/>
  <c r="H105" i="16"/>
  <c r="H107" i="16"/>
  <c r="I106" i="16"/>
  <c r="I105" i="16"/>
  <c r="H63" i="16"/>
  <c r="H61" i="16"/>
  <c r="I60" i="16"/>
  <c r="I62" i="16"/>
  <c r="I38" i="16"/>
  <c r="I40" i="16"/>
  <c r="I39" i="16"/>
  <c r="I41" i="16"/>
  <c r="H59" i="8"/>
  <c r="H62" i="8"/>
  <c r="I62" i="8"/>
  <c r="I83" i="8"/>
  <c r="H82" i="8"/>
  <c r="H83" i="8"/>
  <c r="H84" i="8"/>
  <c r="I61" i="8"/>
  <c r="H60" i="8"/>
  <c r="H61" i="8"/>
  <c r="I18" i="8"/>
  <c r="I17" i="8"/>
  <c r="H18" i="8"/>
  <c r="H15" i="8"/>
  <c r="I107" i="8"/>
  <c r="I41" i="8"/>
  <c r="I37" i="8"/>
  <c r="H37" i="8"/>
  <c r="I130" i="8"/>
  <c r="H126" i="8"/>
  <c r="I126" i="8"/>
  <c r="I129" i="8"/>
  <c r="H107" i="8"/>
  <c r="H108" i="8"/>
  <c r="H103" i="8"/>
  <c r="H104" i="8"/>
  <c r="I104" i="8"/>
  <c r="I108" i="8"/>
  <c r="I86" i="8"/>
  <c r="I81" i="8"/>
  <c r="I82" i="8"/>
  <c r="I85" i="8"/>
  <c r="I64" i="8"/>
  <c r="H64" i="8"/>
  <c r="I60" i="8"/>
  <c r="I42" i="8"/>
  <c r="H38" i="8"/>
  <c r="H42" i="8"/>
  <c r="B41" i="8"/>
  <c r="I38" i="8"/>
  <c r="B42" i="8"/>
  <c r="I20" i="8"/>
  <c r="H20" i="8"/>
  <c r="I64" i="24"/>
  <c r="I63" i="24"/>
  <c r="I59" i="24"/>
  <c r="H64" i="24"/>
  <c r="H59" i="24"/>
  <c r="H63" i="24"/>
  <c r="B63" i="24"/>
  <c r="B64" i="24"/>
  <c r="I39" i="24"/>
  <c r="H38" i="24"/>
  <c r="H40" i="24"/>
  <c r="I103" i="24"/>
  <c r="I105" i="24"/>
  <c r="H103" i="24"/>
  <c r="H105" i="24"/>
  <c r="H104" i="24"/>
  <c r="H106" i="24"/>
  <c r="I19" i="8"/>
  <c r="H16" i="8"/>
  <c r="I16" i="8"/>
  <c r="I131" i="8"/>
  <c r="I43" i="8"/>
  <c r="I88" i="16"/>
  <c r="I65" i="8"/>
  <c r="I60" i="24"/>
  <c r="I62" i="24"/>
  <c r="H60" i="24"/>
  <c r="H62" i="24"/>
  <c r="B62" i="24"/>
  <c r="B61" i="24"/>
  <c r="B60" i="24"/>
  <c r="I109" i="8"/>
  <c r="I110" i="16"/>
  <c r="I87" i="8"/>
  <c r="I44" i="16"/>
  <c r="I21" i="8"/>
  <c r="I66" i="16"/>
  <c r="I22" i="16"/>
  <c r="B82" i="16"/>
  <c r="B83" i="16"/>
  <c r="B84" i="16"/>
  <c r="B85" i="16"/>
  <c r="B86" i="16"/>
  <c r="B87" i="16"/>
  <c r="B60" i="16"/>
  <c r="B61" i="16"/>
  <c r="B62" i="16"/>
  <c r="B63" i="16"/>
  <c r="B64" i="16"/>
  <c r="B65" i="16"/>
  <c r="B38" i="16"/>
  <c r="B39" i="16"/>
  <c r="B40" i="16"/>
  <c r="B41" i="16"/>
  <c r="B42" i="16"/>
  <c r="B43" i="16"/>
  <c r="B17" i="16"/>
  <c r="B18" i="16"/>
  <c r="B19" i="16"/>
  <c r="B20" i="16"/>
  <c r="B21" i="16"/>
  <c r="H86" i="8"/>
  <c r="H63" i="8"/>
  <c r="H40" i="8"/>
  <c r="B39" i="8"/>
  <c r="H39" i="8"/>
  <c r="H41" i="8"/>
  <c r="H19" i="8"/>
  <c r="H17" i="8"/>
  <c r="H129" i="8"/>
  <c r="H130" i="8"/>
  <c r="B125" i="8"/>
  <c r="B126" i="8"/>
  <c r="B127" i="8"/>
  <c r="B128" i="8"/>
  <c r="B129" i="8"/>
  <c r="B130" i="8"/>
  <c r="B103" i="8"/>
  <c r="B104" i="8"/>
  <c r="B105" i="8"/>
  <c r="B106" i="8"/>
  <c r="B107" i="8"/>
  <c r="B108" i="8"/>
  <c r="B81" i="8"/>
  <c r="B82" i="8"/>
  <c r="B83" i="8"/>
  <c r="B84" i="8"/>
  <c r="B85" i="8"/>
  <c r="B86" i="8"/>
  <c r="B59" i="8"/>
  <c r="B60" i="8"/>
  <c r="B61" i="8"/>
  <c r="B62" i="8"/>
  <c r="B63" i="8"/>
  <c r="B64" i="8"/>
  <c r="B15" i="8"/>
  <c r="B16" i="8"/>
  <c r="B17" i="8"/>
  <c r="B18" i="8"/>
  <c r="B19" i="8"/>
  <c r="B20" i="8"/>
  <c r="B103" i="24"/>
  <c r="B104" i="24"/>
  <c r="B105" i="24"/>
  <c r="B106" i="24"/>
  <c r="B107" i="24"/>
  <c r="B108" i="24"/>
  <c r="B81" i="24"/>
  <c r="B82" i="24"/>
  <c r="B83" i="24"/>
  <c r="B84" i="24"/>
  <c r="B85" i="24"/>
  <c r="B86" i="24"/>
  <c r="B37" i="24"/>
  <c r="B38" i="24"/>
  <c r="B39" i="24"/>
  <c r="B40" i="24"/>
  <c r="B41" i="24"/>
  <c r="B42" i="24"/>
  <c r="I18" i="24"/>
  <c r="I15" i="24"/>
  <c r="H18" i="24"/>
  <c r="H17" i="24"/>
  <c r="B15" i="24"/>
  <c r="I16" i="24"/>
  <c r="H96" i="17"/>
  <c r="I11" i="17"/>
  <c r="I96" i="17"/>
  <c r="H12" i="17"/>
  <c r="I25" i="17"/>
  <c r="I26" i="17"/>
  <c r="I40" i="17"/>
  <c r="H40" i="17"/>
  <c r="I95" i="17"/>
  <c r="H95" i="17"/>
  <c r="I39" i="17"/>
  <c r="I12" i="17"/>
  <c r="H11" i="17"/>
  <c r="E26" i="17"/>
  <c r="H26" i="17" s="1"/>
  <c r="E25" i="17"/>
  <c r="H25" i="17" s="1"/>
  <c r="H39" i="17"/>
  <c r="G130" i="23"/>
  <c r="H130" i="23" s="1"/>
  <c r="I130" i="23"/>
  <c r="B130" i="23"/>
  <c r="G129" i="23"/>
  <c r="B129" i="23"/>
  <c r="G128" i="23"/>
  <c r="H128" i="23" s="1"/>
  <c r="B128" i="23"/>
  <c r="G127" i="23"/>
  <c r="H127" i="23" s="1"/>
  <c r="I127" i="23"/>
  <c r="B127" i="23"/>
  <c r="G126" i="23"/>
  <c r="B126" i="23"/>
  <c r="G125" i="23"/>
  <c r="H125" i="23" s="1"/>
  <c r="I125" i="23"/>
  <c r="B125" i="23"/>
  <c r="I122" i="23"/>
  <c r="H122" i="23"/>
  <c r="I121" i="23"/>
  <c r="H121" i="23"/>
  <c r="I120" i="23"/>
  <c r="H120" i="23"/>
  <c r="I119" i="23"/>
  <c r="H119" i="23"/>
  <c r="I118" i="23"/>
  <c r="H118" i="23"/>
  <c r="I117" i="23"/>
  <c r="H117" i="23"/>
  <c r="I116" i="23"/>
  <c r="H116" i="23"/>
  <c r="I114" i="23"/>
  <c r="H114" i="23"/>
  <c r="I113" i="23"/>
  <c r="H113" i="23"/>
  <c r="I112" i="23"/>
  <c r="H112" i="23"/>
  <c r="G108" i="23"/>
  <c r="I108" i="23"/>
  <c r="G107" i="23"/>
  <c r="G106" i="23"/>
  <c r="G105" i="23"/>
  <c r="G104" i="23"/>
  <c r="G103" i="23"/>
  <c r="I100" i="23"/>
  <c r="H100" i="23"/>
  <c r="I99" i="23"/>
  <c r="H99" i="23"/>
  <c r="I98" i="23"/>
  <c r="H98" i="23"/>
  <c r="I97" i="23"/>
  <c r="H97" i="23"/>
  <c r="I96" i="23"/>
  <c r="H96" i="23"/>
  <c r="I95" i="23"/>
  <c r="H95" i="23"/>
  <c r="I94" i="23"/>
  <c r="H94" i="23"/>
  <c r="I92" i="23"/>
  <c r="H92" i="23"/>
  <c r="I91" i="23"/>
  <c r="H91" i="23"/>
  <c r="I90" i="23"/>
  <c r="H90" i="23"/>
  <c r="G86" i="23"/>
  <c r="I86" i="23"/>
  <c r="G85" i="23"/>
  <c r="I85" i="23"/>
  <c r="G84" i="23"/>
  <c r="H84" i="23" s="1"/>
  <c r="I84" i="23"/>
  <c r="G83" i="23"/>
  <c r="H83" i="23" s="1"/>
  <c r="I83" i="23"/>
  <c r="I82" i="23"/>
  <c r="G82" i="23"/>
  <c r="H82" i="23"/>
  <c r="G81" i="23"/>
  <c r="I81" i="23"/>
  <c r="I78" i="23"/>
  <c r="H78" i="23"/>
  <c r="I77" i="23"/>
  <c r="H77" i="23"/>
  <c r="I76" i="23"/>
  <c r="H76" i="23"/>
  <c r="I75" i="23"/>
  <c r="H75" i="23"/>
  <c r="I74" i="23"/>
  <c r="H74" i="23"/>
  <c r="I73" i="23"/>
  <c r="H73" i="23"/>
  <c r="I72" i="23"/>
  <c r="H72" i="23"/>
  <c r="I70" i="23"/>
  <c r="H70" i="23"/>
  <c r="I69" i="23"/>
  <c r="H69" i="23"/>
  <c r="I68" i="23"/>
  <c r="H68" i="23"/>
  <c r="G64" i="23"/>
  <c r="G63" i="23"/>
  <c r="G62" i="23"/>
  <c r="I62" i="23"/>
  <c r="G61" i="23"/>
  <c r="H61" i="23"/>
  <c r="G60" i="23"/>
  <c r="G59" i="23"/>
  <c r="I56" i="23"/>
  <c r="H56" i="23"/>
  <c r="I55" i="23"/>
  <c r="H55" i="23"/>
  <c r="I54" i="23"/>
  <c r="H54" i="23"/>
  <c r="I53" i="23"/>
  <c r="H53" i="23"/>
  <c r="I52" i="23"/>
  <c r="H52" i="23"/>
  <c r="I51" i="23"/>
  <c r="H51" i="23"/>
  <c r="I50" i="23"/>
  <c r="H50" i="23"/>
  <c r="I48" i="23"/>
  <c r="H48" i="23"/>
  <c r="I47" i="23"/>
  <c r="H47" i="23"/>
  <c r="I46" i="23"/>
  <c r="H46" i="23"/>
  <c r="G42" i="23"/>
  <c r="G41" i="23"/>
  <c r="H41" i="23" s="1"/>
  <c r="G40" i="23"/>
  <c r="G39" i="23"/>
  <c r="H39" i="23"/>
  <c r="G38" i="23"/>
  <c r="G37" i="23"/>
  <c r="H37" i="23"/>
  <c r="I34" i="23"/>
  <c r="H34" i="23"/>
  <c r="I33" i="23"/>
  <c r="H33" i="23"/>
  <c r="I32" i="23"/>
  <c r="H32" i="23"/>
  <c r="I31" i="23"/>
  <c r="H31" i="23"/>
  <c r="I30" i="23"/>
  <c r="H30" i="23"/>
  <c r="I29" i="23"/>
  <c r="H29" i="23"/>
  <c r="I28" i="23"/>
  <c r="H28" i="23"/>
  <c r="I26" i="23"/>
  <c r="H26" i="23"/>
  <c r="I25" i="23"/>
  <c r="H25" i="23"/>
  <c r="G20" i="23"/>
  <c r="H20" i="23" s="1"/>
  <c r="G19" i="23"/>
  <c r="G18" i="23"/>
  <c r="G17" i="23"/>
  <c r="G16" i="23"/>
  <c r="G15" i="23"/>
  <c r="I12" i="23"/>
  <c r="H12" i="23"/>
  <c r="I11" i="23"/>
  <c r="H11" i="23"/>
  <c r="I10" i="23"/>
  <c r="H10" i="23"/>
  <c r="I9" i="23"/>
  <c r="H9" i="23"/>
  <c r="I8" i="23"/>
  <c r="H8" i="23"/>
  <c r="I7" i="23"/>
  <c r="H7" i="23"/>
  <c r="I6" i="23"/>
  <c r="H6" i="23"/>
  <c r="I4" i="23"/>
  <c r="H4" i="23"/>
  <c r="G175" i="4"/>
  <c r="G174" i="4"/>
  <c r="G173" i="4"/>
  <c r="H173" i="4" s="1"/>
  <c r="G172" i="4"/>
  <c r="I172" i="4"/>
  <c r="G171" i="4"/>
  <c r="G170" i="4"/>
  <c r="I163" i="4"/>
  <c r="H163" i="4"/>
  <c r="I159" i="4"/>
  <c r="H159" i="4"/>
  <c r="H26" i="5"/>
  <c r="I26" i="5"/>
  <c r="H27" i="5"/>
  <c r="I27" i="5"/>
  <c r="H29" i="5"/>
  <c r="I29" i="5"/>
  <c r="H30" i="5"/>
  <c r="I30" i="5"/>
  <c r="I53" i="5"/>
  <c r="H54" i="5"/>
  <c r="I54" i="5"/>
  <c r="H76" i="5"/>
  <c r="I76" i="5"/>
  <c r="H78" i="5"/>
  <c r="I78" i="5"/>
  <c r="H79" i="5"/>
  <c r="I79" i="5"/>
  <c r="H80" i="5"/>
  <c r="I80" i="5"/>
  <c r="H81" i="5"/>
  <c r="I81" i="5"/>
  <c r="I95" i="4"/>
  <c r="H95" i="4"/>
  <c r="H51" i="4"/>
  <c r="I51" i="4"/>
  <c r="H106" i="23" l="1"/>
  <c r="I106" i="23"/>
  <c r="I104" i="23"/>
  <c r="H18" i="23"/>
  <c r="H16" i="23"/>
  <c r="I17" i="23"/>
  <c r="I173" i="4"/>
  <c r="H172" i="4"/>
  <c r="H175" i="4"/>
  <c r="H171" i="4"/>
  <c r="H170" i="4"/>
  <c r="H174" i="4"/>
  <c r="I170" i="4"/>
  <c r="I175" i="4"/>
  <c r="I171" i="4"/>
  <c r="I174" i="4"/>
  <c r="I113" i="5"/>
  <c r="H104" i="23"/>
  <c r="H108" i="23"/>
  <c r="H81" i="23"/>
  <c r="H85" i="23"/>
  <c r="I60" i="23"/>
  <c r="I64" i="23"/>
  <c r="I15" i="23"/>
  <c r="H86" i="23"/>
  <c r="H59" i="23"/>
  <c r="H63" i="23"/>
  <c r="I41" i="23"/>
  <c r="I16" i="23"/>
  <c r="I18" i="23"/>
  <c r="I20" i="23"/>
  <c r="I59" i="23"/>
  <c r="I61" i="23"/>
  <c r="I63" i="23"/>
  <c r="I39" i="23"/>
  <c r="H38" i="23"/>
  <c r="H40" i="23"/>
  <c r="H42" i="23"/>
  <c r="I103" i="23"/>
  <c r="I105" i="23"/>
  <c r="I107" i="23"/>
  <c r="H126" i="23"/>
  <c r="I129" i="23"/>
  <c r="I38" i="23"/>
  <c r="I40" i="23"/>
  <c r="I42" i="23"/>
  <c r="H103" i="23"/>
  <c r="H105" i="23"/>
  <c r="H107" i="23"/>
  <c r="I128" i="23"/>
  <c r="I37" i="23"/>
  <c r="H15" i="23"/>
  <c r="H17" i="23"/>
  <c r="H19" i="23"/>
  <c r="H60" i="23"/>
  <c r="H62" i="23"/>
  <c r="H64" i="23"/>
  <c r="H129" i="23"/>
  <c r="I126" i="23"/>
  <c r="B103" i="23"/>
  <c r="B104" i="23"/>
  <c r="B105" i="23"/>
  <c r="B106" i="23"/>
  <c r="B107" i="23"/>
  <c r="B108" i="23"/>
  <c r="B81" i="23"/>
  <c r="B82" i="23"/>
  <c r="B83" i="23"/>
  <c r="B84" i="23"/>
  <c r="B85" i="23"/>
  <c r="B86" i="23"/>
  <c r="B59" i="23"/>
  <c r="B60" i="23"/>
  <c r="B61" i="23"/>
  <c r="B62" i="23"/>
  <c r="B63" i="23"/>
  <c r="B64" i="23"/>
  <c r="B37" i="23"/>
  <c r="B38" i="23"/>
  <c r="B39" i="23"/>
  <c r="B40" i="23"/>
  <c r="B41" i="23"/>
  <c r="B42" i="23"/>
  <c r="B15" i="23"/>
  <c r="B16" i="23"/>
  <c r="B17" i="23"/>
  <c r="B18" i="23"/>
  <c r="B19" i="23"/>
  <c r="B20" i="23"/>
  <c r="I19" i="23"/>
  <c r="B170" i="4"/>
  <c r="B171" i="4"/>
  <c r="B172" i="4"/>
  <c r="B173" i="4"/>
  <c r="B174" i="4"/>
  <c r="B175" i="4"/>
  <c r="F54" i="18"/>
  <c r="E54" i="18"/>
  <c r="D54" i="18"/>
  <c r="F53" i="18"/>
  <c r="E53" i="18"/>
  <c r="D53" i="18"/>
  <c r="B53" i="18" s="1"/>
  <c r="F40" i="18"/>
  <c r="D40" i="18"/>
  <c r="F39" i="18"/>
  <c r="D39" i="18"/>
  <c r="F26" i="18"/>
  <c r="E26" i="18"/>
  <c r="D26" i="18"/>
  <c r="B26" i="18" s="1"/>
  <c r="F25" i="18"/>
  <c r="E25" i="18"/>
  <c r="D25" i="18"/>
  <c r="B25" i="18" s="1"/>
  <c r="G54" i="18"/>
  <c r="G53" i="18"/>
  <c r="G40" i="18"/>
  <c r="G39" i="18"/>
  <c r="G26" i="18"/>
  <c r="G25" i="18"/>
  <c r="G12" i="18"/>
  <c r="F12" i="18"/>
  <c r="E12" i="18"/>
  <c r="D12" i="18"/>
  <c r="G11" i="18"/>
  <c r="F11" i="18"/>
  <c r="E11" i="18"/>
  <c r="D11" i="18"/>
  <c r="B11" i="18" s="1"/>
  <c r="B153" i="4"/>
  <c r="B152" i="4"/>
  <c r="B149" i="4"/>
  <c r="B130" i="4"/>
  <c r="I129" i="4"/>
  <c r="B127" i="4"/>
  <c r="B126" i="4"/>
  <c r="I109" i="4"/>
  <c r="B108" i="4"/>
  <c r="B106" i="4"/>
  <c r="B105" i="4"/>
  <c r="I84" i="4"/>
  <c r="B65" i="4"/>
  <c r="B64" i="4"/>
  <c r="B62" i="4"/>
  <c r="B61" i="4"/>
  <c r="B60" i="4"/>
  <c r="B41" i="4"/>
  <c r="I40" i="4"/>
  <c r="G153" i="4"/>
  <c r="G152" i="4"/>
  <c r="G151" i="4"/>
  <c r="H151" i="4" s="1"/>
  <c r="G150" i="4"/>
  <c r="H150" i="4" s="1"/>
  <c r="G149" i="4"/>
  <c r="G148" i="4"/>
  <c r="G131" i="4"/>
  <c r="G130" i="4"/>
  <c r="G129" i="4"/>
  <c r="H129" i="4" s="1"/>
  <c r="G128" i="4"/>
  <c r="G127" i="4"/>
  <c r="G126" i="4"/>
  <c r="H126" i="4" s="1"/>
  <c r="G109" i="4"/>
  <c r="G108" i="4"/>
  <c r="G107" i="4"/>
  <c r="G106" i="4"/>
  <c r="G105" i="4"/>
  <c r="G104" i="4"/>
  <c r="G87" i="4"/>
  <c r="G86" i="4"/>
  <c r="G85" i="4"/>
  <c r="H85" i="4" s="1"/>
  <c r="B85" i="4"/>
  <c r="G84" i="4"/>
  <c r="H84" i="4" s="1"/>
  <c r="B84" i="4"/>
  <c r="G83" i="4"/>
  <c r="G82" i="4"/>
  <c r="G65" i="4"/>
  <c r="G64" i="4"/>
  <c r="G63" i="4"/>
  <c r="G62" i="4"/>
  <c r="G61" i="4"/>
  <c r="G60" i="4"/>
  <c r="G42" i="4"/>
  <c r="I42" i="4"/>
  <c r="B42" i="4"/>
  <c r="G41" i="4"/>
  <c r="G40" i="4"/>
  <c r="H40" i="4" s="1"/>
  <c r="G39" i="4"/>
  <c r="G38" i="4"/>
  <c r="I38" i="4"/>
  <c r="B38" i="4"/>
  <c r="G37" i="4"/>
  <c r="H37" i="4" s="1"/>
  <c r="I37" i="4"/>
  <c r="H41" i="4" l="1"/>
  <c r="I87" i="4"/>
  <c r="I150" i="4"/>
  <c r="H127" i="4"/>
  <c r="H39" i="4"/>
  <c r="H104" i="4"/>
  <c r="I41" i="4"/>
  <c r="I128" i="4"/>
  <c r="B40" i="4"/>
  <c r="H38" i="4"/>
  <c r="I151" i="4"/>
  <c r="I63" i="4"/>
  <c r="H63" i="4"/>
  <c r="I62" i="4"/>
  <c r="I131" i="4"/>
  <c r="I126" i="4"/>
  <c r="I127" i="4"/>
  <c r="B131" i="4"/>
  <c r="I130" i="4"/>
  <c r="B109" i="4"/>
  <c r="I60" i="4"/>
  <c r="I108" i="4"/>
  <c r="I107" i="4"/>
  <c r="H106" i="4"/>
  <c r="H107" i="4"/>
  <c r="I106" i="4"/>
  <c r="B107" i="4"/>
  <c r="H62" i="4"/>
  <c r="I61" i="4"/>
  <c r="B63" i="4"/>
  <c r="H149" i="4"/>
  <c r="H152" i="4"/>
  <c r="H153" i="4"/>
  <c r="I152" i="4"/>
  <c r="I153" i="4"/>
  <c r="I104" i="4"/>
  <c r="H105" i="4"/>
  <c r="B104" i="4"/>
  <c r="I105" i="4"/>
  <c r="I86" i="4"/>
  <c r="H82" i="4"/>
  <c r="H87" i="4"/>
  <c r="H61" i="4"/>
  <c r="H65" i="4"/>
  <c r="I64" i="4"/>
  <c r="I65" i="4"/>
  <c r="I11" i="18"/>
  <c r="H54" i="18"/>
  <c r="I12" i="18"/>
  <c r="H26" i="18"/>
  <c r="B39" i="18"/>
  <c r="H11" i="18"/>
  <c r="B12" i="18"/>
  <c r="I25" i="18"/>
  <c r="H25" i="18"/>
  <c r="I26" i="18"/>
  <c r="H12" i="18"/>
  <c r="I39" i="18"/>
  <c r="I53" i="18"/>
  <c r="I40" i="18"/>
  <c r="I54" i="18"/>
  <c r="H53" i="18"/>
  <c r="B54" i="18"/>
  <c r="B40" i="18"/>
  <c r="H131" i="4"/>
  <c r="H128" i="4"/>
  <c r="B129" i="4"/>
  <c r="I82" i="4"/>
  <c r="H86" i="4"/>
  <c r="I83" i="4"/>
  <c r="I85" i="4"/>
  <c r="B87" i="4"/>
  <c r="I149" i="4"/>
  <c r="B150" i="4"/>
  <c r="B151" i="4"/>
  <c r="B128" i="4"/>
  <c r="H130" i="4"/>
  <c r="H108" i="4"/>
  <c r="H109" i="4"/>
  <c r="B83" i="4"/>
  <c r="B82" i="4"/>
  <c r="B86" i="4"/>
  <c r="H83" i="4"/>
  <c r="H64" i="4"/>
  <c r="H60" i="4"/>
  <c r="I39" i="4"/>
  <c r="H42" i="4"/>
  <c r="B37" i="4"/>
  <c r="B39" i="4"/>
  <c r="D188" i="21"/>
  <c r="B188" i="21"/>
  <c r="B3" i="21"/>
  <c r="B2" i="21"/>
  <c r="C16" i="16"/>
  <c r="I119" i="15" l="1"/>
  <c r="I15" i="16"/>
  <c r="I102" i="20"/>
  <c r="C120" i="15"/>
  <c r="C121" i="15"/>
  <c r="C167" i="14"/>
  <c r="C168" i="14"/>
  <c r="I166" i="14"/>
  <c r="C81" i="20"/>
  <c r="C84" i="20"/>
  <c r="C85" i="20"/>
  <c r="C83" i="20"/>
  <c r="C82" i="20"/>
  <c r="C86" i="20"/>
  <c r="I80" i="20"/>
  <c r="C104" i="20"/>
  <c r="C106" i="20"/>
  <c r="C105" i="20"/>
  <c r="C108" i="20"/>
  <c r="C103" i="20"/>
  <c r="C107" i="20"/>
  <c r="C25" i="14"/>
  <c r="C365" i="7"/>
  <c r="C26" i="26"/>
  <c r="C11" i="26"/>
  <c r="C16" i="9"/>
  <c r="C128" i="23"/>
  <c r="C19" i="6"/>
  <c r="D2" i="21"/>
  <c r="E2" i="21" s="1"/>
  <c r="I102" i="19"/>
  <c r="D3" i="21"/>
  <c r="E3" i="21" s="1"/>
  <c r="F3" i="21"/>
  <c r="C62" i="23"/>
  <c r="C83" i="7"/>
  <c r="C40" i="14"/>
  <c r="C148" i="7"/>
  <c r="C69" i="14"/>
  <c r="C40" i="7"/>
  <c r="C59" i="8"/>
  <c r="C16" i="24"/>
  <c r="C188" i="21"/>
  <c r="H103" i="16"/>
  <c r="C149" i="4"/>
  <c r="C25" i="18"/>
  <c r="H32" i="9"/>
  <c r="H80" i="20"/>
  <c r="H15" i="16"/>
  <c r="H24" i="26"/>
  <c r="H14" i="25"/>
  <c r="H10" i="26"/>
  <c r="C364" i="7" l="1"/>
  <c r="H124" i="23"/>
  <c r="H119" i="15"/>
  <c r="C362" i="7"/>
  <c r="C361" i="7"/>
  <c r="H166" i="14"/>
  <c r="C363" i="7"/>
  <c r="C2" i="21"/>
  <c r="C60" i="23"/>
  <c r="C110" i="6"/>
  <c r="C111" i="6"/>
  <c r="C112" i="6"/>
  <c r="C108" i="6"/>
  <c r="C109" i="6"/>
  <c r="C107" i="6"/>
  <c r="C63" i="23"/>
  <c r="C15" i="9"/>
  <c r="C61" i="23"/>
  <c r="C59" i="23"/>
  <c r="C64" i="23"/>
  <c r="H102" i="20"/>
  <c r="I58" i="23"/>
  <c r="C366" i="7"/>
  <c r="C129" i="23"/>
  <c r="C211" i="7"/>
  <c r="C126" i="23"/>
  <c r="C12" i="26"/>
  <c r="C127" i="23"/>
  <c r="C130" i="23"/>
  <c r="C26" i="14"/>
  <c r="C125" i="23"/>
  <c r="I124" i="23"/>
  <c r="I10" i="26"/>
  <c r="I103" i="16"/>
  <c r="I14" i="25"/>
  <c r="B5" i="21"/>
  <c r="F4" i="21"/>
  <c r="D4" i="21"/>
  <c r="E4" i="21" s="1"/>
  <c r="C4" i="21"/>
  <c r="C17" i="6"/>
  <c r="C20" i="6"/>
  <c r="I24" i="26"/>
  <c r="C15" i="6"/>
  <c r="C18" i="6"/>
  <c r="C16" i="6"/>
  <c r="C25" i="26"/>
  <c r="C3" i="21"/>
  <c r="C212" i="7"/>
  <c r="I104" i="15"/>
  <c r="C86" i="7"/>
  <c r="C150" i="4"/>
  <c r="C62" i="8"/>
  <c r="C151" i="7"/>
  <c r="C33" i="9"/>
  <c r="C34" i="9"/>
  <c r="C152" i="7"/>
  <c r="C39" i="14"/>
  <c r="C20" i="24"/>
  <c r="C150" i="7"/>
  <c r="I32" i="9"/>
  <c r="C82" i="7"/>
  <c r="I80" i="7"/>
  <c r="C149" i="7"/>
  <c r="C81" i="7"/>
  <c r="C91" i="15"/>
  <c r="C90" i="15"/>
  <c r="C21" i="16"/>
  <c r="C153" i="7"/>
  <c r="C84" i="7"/>
  <c r="C76" i="15"/>
  <c r="C75" i="15"/>
  <c r="C85" i="7"/>
  <c r="C68" i="14"/>
  <c r="C59" i="15"/>
  <c r="C60" i="15"/>
  <c r="H80" i="7"/>
  <c r="H104" i="15"/>
  <c r="C106" i="15"/>
  <c r="C105" i="15"/>
  <c r="C60" i="8"/>
  <c r="C41" i="7"/>
  <c r="C64" i="8"/>
  <c r="C42" i="7"/>
  <c r="C61" i="8"/>
  <c r="C63" i="8"/>
  <c r="C54" i="14"/>
  <c r="C53" i="14"/>
  <c r="C19" i="24"/>
  <c r="C15" i="24"/>
  <c r="C19" i="16"/>
  <c r="I102" i="24"/>
  <c r="C17" i="24"/>
  <c r="C37" i="7"/>
  <c r="C20" i="16"/>
  <c r="C18" i="16"/>
  <c r="I14" i="24"/>
  <c r="C38" i="7"/>
  <c r="C17" i="16"/>
  <c r="C26" i="18"/>
  <c r="I36" i="23"/>
  <c r="C18" i="24"/>
  <c r="I152" i="6"/>
  <c r="C39" i="7"/>
  <c r="C152" i="4"/>
  <c r="I102" i="23"/>
  <c r="C196" i="7"/>
  <c r="C195" i="7"/>
  <c r="C194" i="7"/>
  <c r="C192" i="7"/>
  <c r="C193" i="7"/>
  <c r="C197" i="7"/>
  <c r="C296" i="7"/>
  <c r="C298" i="7"/>
  <c r="C297" i="7"/>
  <c r="C300" i="7"/>
  <c r="C295" i="7"/>
  <c r="C299" i="7"/>
  <c r="C129" i="7"/>
  <c r="C126" i="7"/>
  <c r="C127" i="7"/>
  <c r="C125" i="7"/>
  <c r="C128" i="7"/>
  <c r="C130" i="7"/>
  <c r="C252" i="7"/>
  <c r="C256" i="7"/>
  <c r="C251" i="7"/>
  <c r="C253" i="7"/>
  <c r="C254" i="7"/>
  <c r="C255" i="7"/>
  <c r="C172" i="7"/>
  <c r="C174" i="7"/>
  <c r="C173" i="7"/>
  <c r="C175" i="7"/>
  <c r="C170" i="7"/>
  <c r="C171" i="7"/>
  <c r="C317" i="7"/>
  <c r="C319" i="7"/>
  <c r="C321" i="7"/>
  <c r="C320" i="7"/>
  <c r="C318" i="7"/>
  <c r="C322" i="7"/>
  <c r="C107" i="7"/>
  <c r="C103" i="7"/>
  <c r="C108" i="7"/>
  <c r="C104" i="7"/>
  <c r="C106" i="7"/>
  <c r="C105" i="7"/>
  <c r="H102" i="7"/>
  <c r="I36" i="24"/>
  <c r="C20" i="7"/>
  <c r="C15" i="7"/>
  <c r="C17" i="7"/>
  <c r="C18" i="7"/>
  <c r="C19" i="7"/>
  <c r="C16" i="7"/>
  <c r="C278" i="7"/>
  <c r="C275" i="7"/>
  <c r="C274" i="7"/>
  <c r="C277" i="7"/>
  <c r="C276" i="7"/>
  <c r="C273" i="7"/>
  <c r="C63" i="7"/>
  <c r="C59" i="7"/>
  <c r="C61" i="7"/>
  <c r="C64" i="7"/>
  <c r="C62" i="7"/>
  <c r="C60" i="7"/>
  <c r="C233" i="7"/>
  <c r="C232" i="7"/>
  <c r="C229" i="7"/>
  <c r="C234" i="7"/>
  <c r="C230" i="7"/>
  <c r="C231" i="7"/>
  <c r="I102" i="7"/>
  <c r="C340" i="7"/>
  <c r="C344" i="7"/>
  <c r="C339" i="7"/>
  <c r="C342" i="7"/>
  <c r="C341" i="7"/>
  <c r="C343" i="7"/>
  <c r="H174" i="6"/>
  <c r="I174" i="6"/>
  <c r="C176" i="6"/>
  <c r="C179" i="6"/>
  <c r="C178" i="6"/>
  <c r="C175" i="6"/>
  <c r="C180" i="6"/>
  <c r="C177" i="6"/>
  <c r="C131" i="6"/>
  <c r="C130" i="6"/>
  <c r="C133" i="6"/>
  <c r="C132" i="6"/>
  <c r="C134" i="6"/>
  <c r="C135" i="6"/>
  <c r="H152" i="6"/>
  <c r="H197" i="6"/>
  <c r="C43" i="6"/>
  <c r="C42" i="6"/>
  <c r="C41" i="6"/>
  <c r="C40" i="6"/>
  <c r="C38" i="6"/>
  <c r="C39" i="6"/>
  <c r="C202" i="6"/>
  <c r="C199" i="6"/>
  <c r="C203" i="6"/>
  <c r="C198" i="6"/>
  <c r="C200" i="6"/>
  <c r="C201" i="6"/>
  <c r="C86" i="6"/>
  <c r="C88" i="6"/>
  <c r="C84" i="6"/>
  <c r="C87" i="6"/>
  <c r="C85" i="6"/>
  <c r="C89" i="6"/>
  <c r="C154" i="6"/>
  <c r="C157" i="6"/>
  <c r="C153" i="6"/>
  <c r="C155" i="6"/>
  <c r="C156" i="6"/>
  <c r="C158" i="6"/>
  <c r="C61" i="6"/>
  <c r="C63" i="6"/>
  <c r="C65" i="6"/>
  <c r="C64" i="6"/>
  <c r="C62" i="6"/>
  <c r="C66" i="6"/>
  <c r="I197" i="6"/>
  <c r="I58" i="24"/>
  <c r="C107" i="8"/>
  <c r="C106" i="8"/>
  <c r="C104" i="8"/>
  <c r="C108" i="8"/>
  <c r="C103" i="8"/>
  <c r="C105" i="8"/>
  <c r="H36" i="23"/>
  <c r="H58" i="23"/>
  <c r="C41" i="23"/>
  <c r="C38" i="23"/>
  <c r="C40" i="23"/>
  <c r="C42" i="23"/>
  <c r="C37" i="23"/>
  <c r="C39" i="23"/>
  <c r="C16" i="8"/>
  <c r="C15" i="8"/>
  <c r="C19" i="8"/>
  <c r="C18" i="8"/>
  <c r="C20" i="8"/>
  <c r="C17" i="8"/>
  <c r="C64" i="24"/>
  <c r="C60" i="24"/>
  <c r="C61" i="24"/>
  <c r="C62" i="24"/>
  <c r="C63" i="24"/>
  <c r="C59" i="24"/>
  <c r="C81" i="24"/>
  <c r="C83" i="24"/>
  <c r="C85" i="24"/>
  <c r="C84" i="24"/>
  <c r="C82" i="24"/>
  <c r="C86" i="24"/>
  <c r="H36" i="24"/>
  <c r="H58" i="24"/>
  <c r="H169" i="4"/>
  <c r="H80" i="24"/>
  <c r="H14" i="23"/>
  <c r="C41" i="8"/>
  <c r="C40" i="8"/>
  <c r="C39" i="8"/>
  <c r="C42" i="8"/>
  <c r="C37" i="8"/>
  <c r="C38" i="8"/>
  <c r="C63" i="16"/>
  <c r="C65" i="16"/>
  <c r="C62" i="16"/>
  <c r="C60" i="16"/>
  <c r="C64" i="16"/>
  <c r="C61" i="16"/>
  <c r="C105" i="16"/>
  <c r="C109" i="16"/>
  <c r="C104" i="16"/>
  <c r="C108" i="16"/>
  <c r="C107" i="16"/>
  <c r="C106" i="16"/>
  <c r="C173" i="4"/>
  <c r="C170" i="4"/>
  <c r="C172" i="4"/>
  <c r="C175" i="4"/>
  <c r="C174" i="4"/>
  <c r="C171" i="4"/>
  <c r="C15" i="23"/>
  <c r="C17" i="23"/>
  <c r="C19" i="23"/>
  <c r="C16" i="23"/>
  <c r="C18" i="23"/>
  <c r="C20" i="23"/>
  <c r="C40" i="24"/>
  <c r="C39" i="24"/>
  <c r="C42" i="24"/>
  <c r="C37" i="24"/>
  <c r="C41" i="24"/>
  <c r="C38" i="24"/>
  <c r="C153" i="4"/>
  <c r="C151" i="4"/>
  <c r="C104" i="24"/>
  <c r="C106" i="24"/>
  <c r="C103" i="24"/>
  <c r="C105" i="24"/>
  <c r="C107" i="24"/>
  <c r="C108" i="24"/>
  <c r="I14" i="23"/>
  <c r="H124" i="8"/>
  <c r="H14" i="24"/>
  <c r="C108" i="23"/>
  <c r="C103" i="23"/>
  <c r="C107" i="23"/>
  <c r="C104" i="23"/>
  <c r="C106" i="23"/>
  <c r="C105" i="23"/>
  <c r="C128" i="8"/>
  <c r="C127" i="8"/>
  <c r="C126" i="8"/>
  <c r="C125" i="8"/>
  <c r="C130" i="8"/>
  <c r="C129" i="8"/>
  <c r="I80" i="24"/>
  <c r="I124" i="8"/>
  <c r="C42" i="16"/>
  <c r="C41" i="16"/>
  <c r="C43" i="16"/>
  <c r="C39" i="16"/>
  <c r="C38" i="16"/>
  <c r="C40" i="16"/>
  <c r="H80" i="23"/>
  <c r="H102" i="23"/>
  <c r="H102" i="24"/>
  <c r="I169" i="4"/>
  <c r="C82" i="16"/>
  <c r="C84" i="16"/>
  <c r="C83" i="16"/>
  <c r="C86" i="16"/>
  <c r="C85" i="16"/>
  <c r="C87" i="16"/>
  <c r="I80" i="23"/>
  <c r="C81" i="23"/>
  <c r="C84" i="23"/>
  <c r="C83" i="23"/>
  <c r="C82" i="23"/>
  <c r="C86" i="23"/>
  <c r="C85" i="23"/>
  <c r="C85" i="8"/>
  <c r="C83" i="8"/>
  <c r="C86" i="8"/>
  <c r="C84" i="8"/>
  <c r="C82" i="8"/>
  <c r="C81" i="8"/>
  <c r="C41" i="4"/>
  <c r="C42" i="4"/>
  <c r="C40" i="4"/>
  <c r="C39" i="4"/>
  <c r="C37" i="4"/>
  <c r="C38" i="4"/>
  <c r="C65" i="4"/>
  <c r="C60" i="4"/>
  <c r="C61" i="4"/>
  <c r="C63" i="4"/>
  <c r="C64" i="4"/>
  <c r="C62" i="4"/>
  <c r="C84" i="4"/>
  <c r="C86" i="4"/>
  <c r="C85" i="4"/>
  <c r="C87" i="4"/>
  <c r="C83" i="4"/>
  <c r="C82" i="4"/>
  <c r="C53" i="18"/>
  <c r="C54" i="18"/>
  <c r="C108" i="4"/>
  <c r="C105" i="4"/>
  <c r="C107" i="4"/>
  <c r="C104" i="4"/>
  <c r="C109" i="4"/>
  <c r="C106" i="4"/>
  <c r="C40" i="18"/>
  <c r="C39" i="18"/>
  <c r="C131" i="4"/>
  <c r="C129" i="4"/>
  <c r="C127" i="4"/>
  <c r="C126" i="4"/>
  <c r="C128" i="4"/>
  <c r="C130" i="4"/>
  <c r="C11" i="18"/>
  <c r="C12" i="18"/>
  <c r="B6" i="21" l="1"/>
  <c r="F5" i="21"/>
  <c r="D5" i="21"/>
  <c r="E5" i="21" s="1"/>
  <c r="I148" i="14"/>
  <c r="H148" i="14"/>
  <c r="I147" i="14"/>
  <c r="H147" i="14"/>
  <c r="I146" i="14"/>
  <c r="H146" i="14"/>
  <c r="I145" i="14"/>
  <c r="H145" i="14"/>
  <c r="C5" i="21" l="1"/>
  <c r="F6" i="21"/>
  <c r="D6" i="21"/>
  <c r="E6" i="21" s="1"/>
  <c r="C6" i="21"/>
  <c r="H261" i="7"/>
  <c r="I261" i="7"/>
  <c r="F7" i="21" l="1"/>
  <c r="D7" i="21"/>
  <c r="E7" i="21" s="1"/>
  <c r="E53" i="5"/>
  <c r="C7" i="21" l="1"/>
  <c r="H53" i="5"/>
  <c r="E65" i="5"/>
  <c r="E61" i="5"/>
  <c r="E62" i="5"/>
  <c r="E66" i="5"/>
  <c r="F8" i="21"/>
  <c r="D8" i="21"/>
  <c r="E8" i="21" s="1"/>
  <c r="H59" i="14"/>
  <c r="I3" i="17"/>
  <c r="I4" i="17"/>
  <c r="I5" i="17"/>
  <c r="I6" i="17"/>
  <c r="H6" i="17"/>
  <c r="D91" i="19"/>
  <c r="C8" i="21" l="1"/>
  <c r="D9" i="21"/>
  <c r="E9" i="21" s="1"/>
  <c r="F9" i="21"/>
  <c r="C9" i="21"/>
  <c r="I16" i="18"/>
  <c r="H16" i="18"/>
  <c r="F10" i="21" l="1"/>
  <c r="D10" i="21"/>
  <c r="E10" i="21" s="1"/>
  <c r="C10" i="21" l="1"/>
  <c r="D11" i="21"/>
  <c r="E11" i="21" s="1"/>
  <c r="F11" i="21"/>
  <c r="C11" i="21"/>
  <c r="H53" i="4"/>
  <c r="I53" i="4"/>
  <c r="D12" i="21" l="1"/>
  <c r="E12" i="21" s="1"/>
  <c r="F12" i="21"/>
  <c r="C12" i="21"/>
  <c r="D13" i="21" l="1"/>
  <c r="F13" i="21"/>
  <c r="D141" i="14"/>
  <c r="C13" i="21"/>
  <c r="E13" i="21" l="1"/>
  <c r="D14" i="21"/>
  <c r="E14" i="21" s="1"/>
  <c r="F14" i="21"/>
  <c r="E136" i="7"/>
  <c r="E113" i="7"/>
  <c r="E126" i="7" l="1"/>
  <c r="H126" i="7" s="1"/>
  <c r="E128" i="7"/>
  <c r="H128" i="7" s="1"/>
  <c r="E125" i="7"/>
  <c r="E127" i="7"/>
  <c r="E151" i="7"/>
  <c r="E148" i="7"/>
  <c r="E150" i="7"/>
  <c r="E149" i="7"/>
  <c r="C14" i="21"/>
  <c r="D15" i="21"/>
  <c r="F15" i="21"/>
  <c r="H125" i="7"/>
  <c r="H127" i="7"/>
  <c r="H150" i="7"/>
  <c r="H151" i="7"/>
  <c r="E37" i="15"/>
  <c r="C15" i="21" l="1"/>
  <c r="X213" i="1"/>
  <c r="X153" i="1"/>
  <c r="E15" i="21"/>
  <c r="D16" i="21"/>
  <c r="F16" i="21"/>
  <c r="C16" i="21"/>
  <c r="D77" i="19"/>
  <c r="D213" i="7"/>
  <c r="I59" i="14"/>
  <c r="H60" i="14"/>
  <c r="I60" i="14"/>
  <c r="H61" i="14"/>
  <c r="I61" i="14"/>
  <c r="H62" i="14"/>
  <c r="I62" i="14"/>
  <c r="H63" i="14"/>
  <c r="I63" i="14"/>
  <c r="H64" i="14"/>
  <c r="I64" i="14"/>
  <c r="H65" i="14"/>
  <c r="I65" i="14"/>
  <c r="G68" i="14"/>
  <c r="J68" i="14" s="1"/>
  <c r="G69" i="14"/>
  <c r="J69" i="14" s="1"/>
  <c r="I248" i="7"/>
  <c r="H248" i="7"/>
  <c r="E45" i="15"/>
  <c r="I57" i="19"/>
  <c r="H57" i="19"/>
  <c r="I54" i="19"/>
  <c r="H54" i="19"/>
  <c r="I163" i="7"/>
  <c r="H163" i="7"/>
  <c r="I162" i="7"/>
  <c r="H162" i="7"/>
  <c r="W184" i="1" l="1"/>
  <c r="W212" i="1"/>
  <c r="W189" i="1"/>
  <c r="W211" i="1"/>
  <c r="W185" i="1"/>
  <c r="W31" i="1"/>
  <c r="W282" i="1"/>
  <c r="AC282" i="1" s="1"/>
  <c r="AD282" i="1" s="1"/>
  <c r="AE282" i="1" s="1"/>
  <c r="E91" i="19"/>
  <c r="E141" i="14"/>
  <c r="X184" i="1"/>
  <c r="X189" i="1"/>
  <c r="X211" i="1"/>
  <c r="X185" i="1"/>
  <c r="X31" i="1"/>
  <c r="X212" i="1"/>
  <c r="X282" i="1"/>
  <c r="F91" i="19"/>
  <c r="F141" i="14"/>
  <c r="W153" i="1"/>
  <c r="W213" i="1"/>
  <c r="E15" i="5"/>
  <c r="E20" i="5"/>
  <c r="E19" i="5"/>
  <c r="E16" i="5"/>
  <c r="F193" i="7"/>
  <c r="I193" i="7" s="1"/>
  <c r="F192" i="7"/>
  <c r="F196" i="7"/>
  <c r="I196" i="7" s="1"/>
  <c r="F197" i="7"/>
  <c r="I197" i="7" s="1"/>
  <c r="F174" i="7"/>
  <c r="F171" i="7"/>
  <c r="I171" i="7" s="1"/>
  <c r="F170" i="7"/>
  <c r="I170" i="7" s="1"/>
  <c r="F175" i="7"/>
  <c r="I175" i="7" s="1"/>
  <c r="F38" i="7"/>
  <c r="I38" i="7" s="1"/>
  <c r="F37" i="7"/>
  <c r="F42" i="7"/>
  <c r="F41" i="7"/>
  <c r="I41" i="7" s="1"/>
  <c r="F19" i="7"/>
  <c r="I19" i="7" s="1"/>
  <c r="F16" i="7"/>
  <c r="I16" i="7" s="1"/>
  <c r="F15" i="7"/>
  <c r="I15" i="7" s="1"/>
  <c r="F20" i="7"/>
  <c r="I20" i="7" s="1"/>
  <c r="E16" i="21"/>
  <c r="D17" i="21"/>
  <c r="F17" i="21"/>
  <c r="C17" i="21"/>
  <c r="E111" i="14"/>
  <c r="E112" i="14"/>
  <c r="E12" i="19"/>
  <c r="E11" i="19"/>
  <c r="E13" i="15"/>
  <c r="E12" i="15"/>
  <c r="E60" i="15"/>
  <c r="E59" i="15"/>
  <c r="E44" i="15"/>
  <c r="E29" i="15"/>
  <c r="E28" i="15"/>
  <c r="I192" i="7"/>
  <c r="I152" i="7"/>
  <c r="I149" i="7"/>
  <c r="I148" i="7"/>
  <c r="I153" i="7"/>
  <c r="I174" i="7"/>
  <c r="I42" i="7"/>
  <c r="I37" i="7"/>
  <c r="E68" i="17"/>
  <c r="H68" i="17" s="1"/>
  <c r="F67" i="17"/>
  <c r="I67" i="17" s="1"/>
  <c r="F68" i="17"/>
  <c r="I68" i="17" s="1"/>
  <c r="F54" i="17"/>
  <c r="I54" i="17" s="1"/>
  <c r="F53" i="17"/>
  <c r="I53" i="17" s="1"/>
  <c r="E54" i="17"/>
  <c r="H54" i="17" s="1"/>
  <c r="E53" i="17"/>
  <c r="H53" i="17" s="1"/>
  <c r="F81" i="17"/>
  <c r="I81" i="17" s="1"/>
  <c r="F82" i="17"/>
  <c r="I82" i="17" s="1"/>
  <c r="E40" i="18"/>
  <c r="H40" i="18" s="1"/>
  <c r="E39" i="18"/>
  <c r="H39" i="18" s="1"/>
  <c r="D63" i="19"/>
  <c r="H69" i="14"/>
  <c r="H68" i="14"/>
  <c r="I68" i="14"/>
  <c r="I69" i="14"/>
  <c r="G154" i="14"/>
  <c r="J154" i="14" s="1"/>
  <c r="B154" i="14"/>
  <c r="G153" i="14"/>
  <c r="J153" i="14" s="1"/>
  <c r="B153" i="14"/>
  <c r="G140" i="14"/>
  <c r="J140" i="14" s="1"/>
  <c r="B140" i="14"/>
  <c r="G139" i="14"/>
  <c r="J139" i="14" s="1"/>
  <c r="B139" i="14"/>
  <c r="H138" i="14"/>
  <c r="I136" i="14"/>
  <c r="H136" i="14"/>
  <c r="I135" i="14"/>
  <c r="H135" i="14"/>
  <c r="I133" i="14"/>
  <c r="H133" i="14"/>
  <c r="G126" i="14"/>
  <c r="J126" i="14" s="1"/>
  <c r="B126" i="14"/>
  <c r="G125" i="14"/>
  <c r="J125" i="14" s="1"/>
  <c r="B125" i="14"/>
  <c r="I116" i="14"/>
  <c r="H116" i="14"/>
  <c r="H382" i="7"/>
  <c r="H360" i="7"/>
  <c r="I358" i="7"/>
  <c r="H358" i="7"/>
  <c r="I356" i="7"/>
  <c r="H356" i="7"/>
  <c r="I355" i="7"/>
  <c r="H355" i="7"/>
  <c r="I354" i="7"/>
  <c r="H354" i="7"/>
  <c r="H338" i="7"/>
  <c r="I336" i="7"/>
  <c r="H336" i="7"/>
  <c r="I335" i="7"/>
  <c r="H335" i="7"/>
  <c r="I334" i="7"/>
  <c r="H334" i="7"/>
  <c r="I333" i="7"/>
  <c r="H333" i="7"/>
  <c r="I332" i="7"/>
  <c r="H332" i="7"/>
  <c r="I331" i="7"/>
  <c r="H331" i="7"/>
  <c r="I327" i="7"/>
  <c r="H327" i="7"/>
  <c r="I314" i="7"/>
  <c r="H314" i="7"/>
  <c r="I313" i="7"/>
  <c r="H313" i="7"/>
  <c r="I312" i="7"/>
  <c r="H312" i="7"/>
  <c r="I311" i="7"/>
  <c r="H311" i="7"/>
  <c r="I310" i="7"/>
  <c r="H310" i="7"/>
  <c r="I309" i="7"/>
  <c r="H309" i="7"/>
  <c r="H272" i="7"/>
  <c r="I270" i="7"/>
  <c r="H270" i="7"/>
  <c r="I269" i="7"/>
  <c r="H269" i="7"/>
  <c r="I268" i="7"/>
  <c r="H268" i="7"/>
  <c r="I267" i="7"/>
  <c r="H267" i="7"/>
  <c r="I266" i="7"/>
  <c r="H266" i="7"/>
  <c r="I265" i="7"/>
  <c r="H265" i="7"/>
  <c r="I264" i="7"/>
  <c r="H264" i="7"/>
  <c r="I262" i="7"/>
  <c r="H262" i="7"/>
  <c r="I260" i="7"/>
  <c r="H260" i="7"/>
  <c r="I246" i="7"/>
  <c r="H246" i="7"/>
  <c r="I245" i="7"/>
  <c r="H245" i="7"/>
  <c r="I244" i="7"/>
  <c r="H244" i="7"/>
  <c r="I243" i="7"/>
  <c r="H243" i="7"/>
  <c r="I242" i="7"/>
  <c r="H242" i="7"/>
  <c r="I225" i="7"/>
  <c r="H225" i="7"/>
  <c r="I224" i="7"/>
  <c r="H224" i="7"/>
  <c r="I223" i="7"/>
  <c r="H223" i="7"/>
  <c r="I222" i="7"/>
  <c r="H222" i="7"/>
  <c r="I221" i="7"/>
  <c r="H221" i="7"/>
  <c r="I220" i="7"/>
  <c r="H220" i="7"/>
  <c r="I218" i="7"/>
  <c r="H218" i="7"/>
  <c r="I216" i="7"/>
  <c r="H216" i="7"/>
  <c r="G90" i="19"/>
  <c r="F90" i="19"/>
  <c r="E90" i="19"/>
  <c r="D90" i="19"/>
  <c r="G89" i="19"/>
  <c r="F89" i="19"/>
  <c r="E89" i="19"/>
  <c r="D89" i="19"/>
  <c r="H88" i="19"/>
  <c r="I86" i="19"/>
  <c r="H86" i="19"/>
  <c r="I85" i="19"/>
  <c r="H85" i="19"/>
  <c r="I84" i="19"/>
  <c r="H84" i="19"/>
  <c r="I83" i="19"/>
  <c r="H83" i="19"/>
  <c r="I82" i="19"/>
  <c r="H82" i="19"/>
  <c r="I81" i="19"/>
  <c r="H81" i="19"/>
  <c r="I80" i="19"/>
  <c r="H80" i="19"/>
  <c r="G76" i="19"/>
  <c r="F76" i="19"/>
  <c r="E76" i="19"/>
  <c r="D76" i="19"/>
  <c r="G75" i="19"/>
  <c r="F75" i="19"/>
  <c r="E75" i="19"/>
  <c r="D75" i="19"/>
  <c r="H74" i="19"/>
  <c r="G62" i="19"/>
  <c r="F62" i="19"/>
  <c r="E62" i="19"/>
  <c r="D62" i="19"/>
  <c r="G61" i="19"/>
  <c r="F61" i="19"/>
  <c r="E61" i="19"/>
  <c r="D61" i="19"/>
  <c r="I58" i="19"/>
  <c r="H58" i="19"/>
  <c r="I56" i="19"/>
  <c r="H56" i="19"/>
  <c r="I55" i="19"/>
  <c r="H55" i="19"/>
  <c r="I53" i="19"/>
  <c r="H53" i="19"/>
  <c r="I52" i="19"/>
  <c r="H52" i="19"/>
  <c r="I44" i="19"/>
  <c r="H44" i="19"/>
  <c r="I43" i="19"/>
  <c r="H43" i="19"/>
  <c r="I42" i="19"/>
  <c r="H42" i="19"/>
  <c r="I41" i="19"/>
  <c r="H41" i="19"/>
  <c r="I40" i="19"/>
  <c r="H40" i="19"/>
  <c r="I39" i="19"/>
  <c r="H39" i="19"/>
  <c r="I38" i="19"/>
  <c r="H38" i="19"/>
  <c r="G34" i="19"/>
  <c r="G33" i="19"/>
  <c r="G30" i="19"/>
  <c r="G29" i="19"/>
  <c r="I26" i="19"/>
  <c r="H26" i="19"/>
  <c r="I25" i="19"/>
  <c r="H25" i="19"/>
  <c r="I24" i="19"/>
  <c r="H24" i="19"/>
  <c r="I23" i="19"/>
  <c r="H23" i="19"/>
  <c r="I22" i="19"/>
  <c r="H22" i="19"/>
  <c r="I21" i="19"/>
  <c r="H21" i="19"/>
  <c r="I20" i="19"/>
  <c r="H20" i="19"/>
  <c r="G12" i="19"/>
  <c r="G11" i="19"/>
  <c r="I8" i="19"/>
  <c r="H8" i="19"/>
  <c r="I7" i="19"/>
  <c r="H7" i="19"/>
  <c r="I6" i="19"/>
  <c r="H6" i="19"/>
  <c r="I5" i="19"/>
  <c r="H5" i="19"/>
  <c r="I4" i="19"/>
  <c r="H4" i="19"/>
  <c r="I3" i="19"/>
  <c r="H3" i="19"/>
  <c r="I2" i="19"/>
  <c r="G91" i="15"/>
  <c r="J91" i="15" s="1"/>
  <c r="B91" i="15"/>
  <c r="G90" i="15"/>
  <c r="J90" i="15" s="1"/>
  <c r="B90" i="15"/>
  <c r="I85" i="15"/>
  <c r="H85" i="15"/>
  <c r="I84" i="15"/>
  <c r="H84" i="15"/>
  <c r="I83" i="15"/>
  <c r="H83" i="15"/>
  <c r="I82" i="15"/>
  <c r="H82" i="15"/>
  <c r="I80" i="15"/>
  <c r="H80" i="15"/>
  <c r="G76" i="15"/>
  <c r="J76" i="15" s="1"/>
  <c r="B76" i="15"/>
  <c r="G75" i="15"/>
  <c r="J75" i="15" s="1"/>
  <c r="B75" i="15"/>
  <c r="I64" i="15"/>
  <c r="H64" i="15"/>
  <c r="G60" i="15"/>
  <c r="J60" i="15" s="1"/>
  <c r="B60" i="15"/>
  <c r="G59" i="15"/>
  <c r="J59" i="15" s="1"/>
  <c r="B59" i="15"/>
  <c r="I56" i="15"/>
  <c r="H56" i="15"/>
  <c r="I53" i="15"/>
  <c r="H53" i="15"/>
  <c r="I51" i="15"/>
  <c r="H51" i="15"/>
  <c r="I49" i="15"/>
  <c r="H49" i="15"/>
  <c r="G45" i="15"/>
  <c r="J45" i="15" s="1"/>
  <c r="G44" i="15"/>
  <c r="J44" i="15" s="1"/>
  <c r="I41" i="15"/>
  <c r="H41" i="15"/>
  <c r="I39" i="15"/>
  <c r="H39" i="15"/>
  <c r="I36" i="15"/>
  <c r="I37" i="15"/>
  <c r="H37" i="15"/>
  <c r="I33" i="15"/>
  <c r="H33" i="15"/>
  <c r="G29" i="15"/>
  <c r="J29" i="15" s="1"/>
  <c r="G28" i="15"/>
  <c r="J28" i="15" s="1"/>
  <c r="I25" i="15"/>
  <c r="H25" i="15"/>
  <c r="I23" i="15"/>
  <c r="H23" i="15"/>
  <c r="I22" i="15"/>
  <c r="H22" i="15"/>
  <c r="I21" i="15"/>
  <c r="H21" i="15"/>
  <c r="I20" i="15"/>
  <c r="H20" i="15"/>
  <c r="I18" i="15"/>
  <c r="H18" i="15"/>
  <c r="G13" i="15"/>
  <c r="J13" i="15" s="1"/>
  <c r="G12" i="15"/>
  <c r="J12" i="15" s="1"/>
  <c r="I9" i="15"/>
  <c r="H9" i="15"/>
  <c r="I7" i="15"/>
  <c r="H7" i="15"/>
  <c r="I6" i="15"/>
  <c r="H6" i="15"/>
  <c r="I5" i="15"/>
  <c r="H5" i="15"/>
  <c r="I4" i="15"/>
  <c r="H4" i="15"/>
  <c r="I2" i="15"/>
  <c r="H2" i="15"/>
  <c r="G112" i="14"/>
  <c r="J112" i="14" s="1"/>
  <c r="B112" i="14"/>
  <c r="G111" i="14"/>
  <c r="J111" i="14" s="1"/>
  <c r="B111" i="14"/>
  <c r="I108" i="14"/>
  <c r="H108" i="14"/>
  <c r="I107" i="14"/>
  <c r="H107" i="14"/>
  <c r="I106" i="14"/>
  <c r="H106" i="14"/>
  <c r="I105" i="14"/>
  <c r="H105" i="14"/>
  <c r="I104" i="14"/>
  <c r="H104" i="14"/>
  <c r="I103" i="14"/>
  <c r="H103" i="14"/>
  <c r="I102" i="14"/>
  <c r="H102" i="14"/>
  <c r="G97" i="14"/>
  <c r="J97" i="14" s="1"/>
  <c r="B97" i="14"/>
  <c r="G96" i="14"/>
  <c r="J96" i="14" s="1"/>
  <c r="B96" i="14"/>
  <c r="I93" i="14"/>
  <c r="H93" i="14"/>
  <c r="I92" i="14"/>
  <c r="H92" i="14"/>
  <c r="I91" i="14"/>
  <c r="H91" i="14"/>
  <c r="I90" i="14"/>
  <c r="H90" i="14"/>
  <c r="I89" i="14"/>
  <c r="H89" i="14"/>
  <c r="I88" i="14"/>
  <c r="H88" i="14"/>
  <c r="I87" i="14"/>
  <c r="H87" i="14"/>
  <c r="G83" i="14"/>
  <c r="J83" i="14" s="1"/>
  <c r="B83" i="14"/>
  <c r="G82" i="14"/>
  <c r="J82" i="14" s="1"/>
  <c r="B82" i="14"/>
  <c r="I79" i="14"/>
  <c r="H79" i="14"/>
  <c r="I78" i="14"/>
  <c r="H78" i="14"/>
  <c r="I77" i="14"/>
  <c r="H77" i="14"/>
  <c r="I76" i="14"/>
  <c r="H76" i="14"/>
  <c r="I74" i="14"/>
  <c r="H74" i="14"/>
  <c r="G54" i="14"/>
  <c r="J54" i="14" s="1"/>
  <c r="G53" i="14"/>
  <c r="J53" i="14" s="1"/>
  <c r="I48" i="14"/>
  <c r="H48" i="14"/>
  <c r="I47" i="14"/>
  <c r="I46" i="14"/>
  <c r="H46" i="14"/>
  <c r="I45" i="14"/>
  <c r="G40" i="14"/>
  <c r="J40" i="14" s="1"/>
  <c r="G39" i="14"/>
  <c r="J39" i="14" s="1"/>
  <c r="I36" i="14"/>
  <c r="H36" i="14"/>
  <c r="I35" i="14"/>
  <c r="H35" i="14"/>
  <c r="I34" i="14"/>
  <c r="I33" i="14"/>
  <c r="H33" i="14"/>
  <c r="I32" i="14"/>
  <c r="H32" i="14"/>
  <c r="I31" i="14"/>
  <c r="H31" i="14"/>
  <c r="I30" i="14"/>
  <c r="H30" i="14"/>
  <c r="I22" i="14"/>
  <c r="H22" i="14"/>
  <c r="I20" i="14"/>
  <c r="H20" i="14"/>
  <c r="I19" i="14"/>
  <c r="H19" i="14"/>
  <c r="I18" i="14"/>
  <c r="H18" i="14"/>
  <c r="I17" i="14"/>
  <c r="H17" i="14"/>
  <c r="G12" i="14"/>
  <c r="J12" i="14" s="1"/>
  <c r="F12" i="14"/>
  <c r="E12" i="14"/>
  <c r="D12" i="14"/>
  <c r="G11" i="14"/>
  <c r="J11" i="14" s="1"/>
  <c r="F11" i="14"/>
  <c r="E11" i="14"/>
  <c r="D11" i="14"/>
  <c r="I8" i="14"/>
  <c r="H8" i="14"/>
  <c r="I7" i="14"/>
  <c r="H7" i="14"/>
  <c r="I6" i="14"/>
  <c r="H6" i="14"/>
  <c r="I5" i="14"/>
  <c r="H5" i="14"/>
  <c r="I4" i="14"/>
  <c r="H4" i="14"/>
  <c r="I3" i="14"/>
  <c r="H3" i="14"/>
  <c r="I2" i="14"/>
  <c r="H2" i="14"/>
  <c r="H14" i="9"/>
  <c r="I12" i="9"/>
  <c r="H12" i="9"/>
  <c r="I11" i="9"/>
  <c r="H11" i="9"/>
  <c r="I10" i="9"/>
  <c r="H10" i="9"/>
  <c r="I9" i="9"/>
  <c r="H9" i="9"/>
  <c r="I7" i="9"/>
  <c r="H7" i="9"/>
  <c r="I6" i="9"/>
  <c r="H6" i="9"/>
  <c r="I4" i="9"/>
  <c r="H4" i="9"/>
  <c r="I3" i="9"/>
  <c r="H3" i="9"/>
  <c r="I2" i="9"/>
  <c r="H2" i="9"/>
  <c r="H81" i="16"/>
  <c r="I79" i="16"/>
  <c r="H79" i="16"/>
  <c r="I78" i="16"/>
  <c r="H78" i="16"/>
  <c r="I77" i="16"/>
  <c r="H77" i="16"/>
  <c r="I76" i="16"/>
  <c r="H76" i="16"/>
  <c r="I75" i="16"/>
  <c r="H75" i="16"/>
  <c r="I74" i="16"/>
  <c r="H74" i="16"/>
  <c r="I73" i="16"/>
  <c r="H73" i="16"/>
  <c r="I71" i="16"/>
  <c r="H71" i="16"/>
  <c r="I69" i="16"/>
  <c r="H69" i="16"/>
  <c r="H59" i="16"/>
  <c r="I33" i="16"/>
  <c r="H33" i="16"/>
  <c r="I32" i="16"/>
  <c r="H32" i="16"/>
  <c r="I31" i="16"/>
  <c r="H31" i="16"/>
  <c r="I30" i="16"/>
  <c r="H30" i="16"/>
  <c r="I26" i="16"/>
  <c r="H26" i="16"/>
  <c r="I208" i="7"/>
  <c r="H208" i="7"/>
  <c r="I207" i="7"/>
  <c r="H207" i="7"/>
  <c r="I206" i="7"/>
  <c r="H206" i="7"/>
  <c r="I205" i="7"/>
  <c r="H205" i="7"/>
  <c r="I204" i="7"/>
  <c r="H204" i="7"/>
  <c r="I203" i="7"/>
  <c r="H203" i="7"/>
  <c r="I202" i="7"/>
  <c r="H202" i="7"/>
  <c r="I189" i="7"/>
  <c r="I188" i="7"/>
  <c r="H188" i="7"/>
  <c r="I187" i="7"/>
  <c r="H187" i="7"/>
  <c r="I186" i="7"/>
  <c r="H186" i="7"/>
  <c r="I185" i="7"/>
  <c r="H185" i="7"/>
  <c r="I184" i="7"/>
  <c r="H184" i="7"/>
  <c r="I183" i="7"/>
  <c r="H183" i="7"/>
  <c r="I167" i="7"/>
  <c r="I166" i="7"/>
  <c r="H166" i="7"/>
  <c r="I165" i="7"/>
  <c r="H165" i="7"/>
  <c r="I164" i="7"/>
  <c r="H164" i="7"/>
  <c r="I145" i="7"/>
  <c r="H145" i="7"/>
  <c r="I144" i="7"/>
  <c r="I143" i="7"/>
  <c r="H143" i="7"/>
  <c r="I142" i="7"/>
  <c r="H142" i="7"/>
  <c r="I141" i="7"/>
  <c r="H141" i="7"/>
  <c r="I140" i="7"/>
  <c r="H140" i="7"/>
  <c r="I139" i="7"/>
  <c r="H139" i="7"/>
  <c r="I137" i="7"/>
  <c r="H137" i="7"/>
  <c r="I136" i="7"/>
  <c r="H136" i="7"/>
  <c r="I135" i="7"/>
  <c r="H135" i="7"/>
  <c r="I122" i="7"/>
  <c r="H122" i="7"/>
  <c r="I121" i="7"/>
  <c r="H121" i="7"/>
  <c r="I120" i="7"/>
  <c r="H120" i="7"/>
  <c r="I119" i="7"/>
  <c r="H119" i="7"/>
  <c r="I118" i="7"/>
  <c r="H118" i="7"/>
  <c r="I117" i="7"/>
  <c r="H117" i="7"/>
  <c r="I116" i="7"/>
  <c r="H116" i="7"/>
  <c r="I114" i="7"/>
  <c r="H114" i="7"/>
  <c r="I113" i="7"/>
  <c r="H113" i="7"/>
  <c r="I112" i="7"/>
  <c r="H112" i="7"/>
  <c r="I56" i="7"/>
  <c r="H56" i="7"/>
  <c r="I55" i="7"/>
  <c r="H55" i="7"/>
  <c r="I54" i="7"/>
  <c r="H54" i="7"/>
  <c r="I53" i="7"/>
  <c r="H53" i="7"/>
  <c r="I51" i="7"/>
  <c r="H51" i="7"/>
  <c r="I34" i="7"/>
  <c r="I33" i="7"/>
  <c r="H33" i="7"/>
  <c r="I32" i="7"/>
  <c r="H32" i="7"/>
  <c r="I31" i="7"/>
  <c r="H31" i="7"/>
  <c r="I30" i="7"/>
  <c r="H30" i="7"/>
  <c r="I29" i="7"/>
  <c r="H29" i="7"/>
  <c r="I28" i="7"/>
  <c r="H28" i="7"/>
  <c r="I25" i="7"/>
  <c r="H25" i="7"/>
  <c r="I24" i="7"/>
  <c r="H24" i="7"/>
  <c r="I12" i="7"/>
  <c r="I11" i="7"/>
  <c r="H11" i="7"/>
  <c r="I10" i="7"/>
  <c r="H10" i="7"/>
  <c r="I9" i="7"/>
  <c r="H9" i="7"/>
  <c r="I8" i="7"/>
  <c r="H8" i="7"/>
  <c r="I7" i="7"/>
  <c r="H7" i="7"/>
  <c r="I6" i="7"/>
  <c r="H6" i="7"/>
  <c r="I4" i="7"/>
  <c r="H4" i="7"/>
  <c r="I3" i="7"/>
  <c r="H3" i="7"/>
  <c r="I2" i="7"/>
  <c r="H2" i="7"/>
  <c r="H102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I90" i="8"/>
  <c r="H90" i="8"/>
  <c r="I25" i="8"/>
  <c r="H25" i="8"/>
  <c r="I24" i="8"/>
  <c r="H24" i="8"/>
  <c r="I12" i="8"/>
  <c r="H12" i="8"/>
  <c r="I11" i="8"/>
  <c r="H11" i="8"/>
  <c r="I10" i="8"/>
  <c r="H10" i="8"/>
  <c r="H129" i="6"/>
  <c r="I117" i="6"/>
  <c r="H117" i="6"/>
  <c r="I99" i="6"/>
  <c r="H99" i="6"/>
  <c r="I81" i="6"/>
  <c r="H81" i="6"/>
  <c r="I80" i="6"/>
  <c r="H80" i="6"/>
  <c r="I79" i="6"/>
  <c r="H79" i="6"/>
  <c r="I78" i="6"/>
  <c r="H78" i="6"/>
  <c r="I77" i="6"/>
  <c r="H77" i="6"/>
  <c r="I76" i="6"/>
  <c r="H76" i="6"/>
  <c r="I75" i="6"/>
  <c r="I71" i="6"/>
  <c r="H71" i="6"/>
  <c r="I48" i="6"/>
  <c r="H48" i="6"/>
  <c r="I25" i="6"/>
  <c r="H25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2" i="6"/>
  <c r="H2" i="6"/>
  <c r="J54" i="18"/>
  <c r="J53" i="18"/>
  <c r="H52" i="18"/>
  <c r="I50" i="18"/>
  <c r="H50" i="18"/>
  <c r="I49" i="18"/>
  <c r="I48" i="18"/>
  <c r="H48" i="18"/>
  <c r="I47" i="18"/>
  <c r="H47" i="18"/>
  <c r="I46" i="18"/>
  <c r="H46" i="18"/>
  <c r="I45" i="18"/>
  <c r="H45" i="18"/>
  <c r="I44" i="18"/>
  <c r="H44" i="18"/>
  <c r="J40" i="18"/>
  <c r="J39" i="18"/>
  <c r="I36" i="18"/>
  <c r="H36" i="18"/>
  <c r="I35" i="18"/>
  <c r="H35" i="18"/>
  <c r="I34" i="18"/>
  <c r="H34" i="18"/>
  <c r="I33" i="18"/>
  <c r="H33" i="18"/>
  <c r="I32" i="18"/>
  <c r="H32" i="18"/>
  <c r="I31" i="18"/>
  <c r="H31" i="18"/>
  <c r="I30" i="18"/>
  <c r="H30" i="18"/>
  <c r="J26" i="18"/>
  <c r="J25" i="18"/>
  <c r="H24" i="18"/>
  <c r="I22" i="18"/>
  <c r="H22" i="18"/>
  <c r="I21" i="18"/>
  <c r="H21" i="18"/>
  <c r="I20" i="18"/>
  <c r="H20" i="18"/>
  <c r="I19" i="18"/>
  <c r="H19" i="18"/>
  <c r="I18" i="18"/>
  <c r="H18" i="18"/>
  <c r="I17" i="18"/>
  <c r="H17" i="18"/>
  <c r="J12" i="18"/>
  <c r="J11" i="18"/>
  <c r="I8" i="18"/>
  <c r="H8" i="18"/>
  <c r="I7" i="18"/>
  <c r="H7" i="18"/>
  <c r="I6" i="18"/>
  <c r="H6" i="18"/>
  <c r="I5" i="18"/>
  <c r="H5" i="18"/>
  <c r="I4" i="18"/>
  <c r="H4" i="18"/>
  <c r="I3" i="18"/>
  <c r="H3" i="18"/>
  <c r="I2" i="18"/>
  <c r="H2" i="18"/>
  <c r="H94" i="17"/>
  <c r="I90" i="17"/>
  <c r="H90" i="17"/>
  <c r="I89" i="17"/>
  <c r="H89" i="17"/>
  <c r="I88" i="17"/>
  <c r="H88" i="17"/>
  <c r="I87" i="17"/>
  <c r="H87" i="17"/>
  <c r="H80" i="17"/>
  <c r="I78" i="17"/>
  <c r="H78" i="17"/>
  <c r="I76" i="17"/>
  <c r="H76" i="17"/>
  <c r="I75" i="17"/>
  <c r="H75" i="17"/>
  <c r="I74" i="17"/>
  <c r="H74" i="17"/>
  <c r="I73" i="17"/>
  <c r="H73" i="17"/>
  <c r="I64" i="17"/>
  <c r="H64" i="17"/>
  <c r="I62" i="17"/>
  <c r="H62" i="17"/>
  <c r="I61" i="17"/>
  <c r="H61" i="17"/>
  <c r="I60" i="17"/>
  <c r="H60" i="17"/>
  <c r="I59" i="17"/>
  <c r="H59" i="17"/>
  <c r="I7" i="17"/>
  <c r="H7" i="17"/>
  <c r="H5" i="17"/>
  <c r="H4" i="17"/>
  <c r="H3" i="17"/>
  <c r="G112" i="5"/>
  <c r="G111" i="5"/>
  <c r="G110" i="5"/>
  <c r="G109" i="5"/>
  <c r="G108" i="5"/>
  <c r="G107" i="5"/>
  <c r="H106" i="5"/>
  <c r="I104" i="5"/>
  <c r="H104" i="5"/>
  <c r="I103" i="5"/>
  <c r="H103" i="5"/>
  <c r="I102" i="5"/>
  <c r="H102" i="5"/>
  <c r="I101" i="5"/>
  <c r="H101" i="5"/>
  <c r="I100" i="5"/>
  <c r="H100" i="5"/>
  <c r="I99" i="5"/>
  <c r="H99" i="5"/>
  <c r="I96" i="5"/>
  <c r="H96" i="5"/>
  <c r="I94" i="5"/>
  <c r="H94" i="5"/>
  <c r="G89" i="5"/>
  <c r="G88" i="5"/>
  <c r="G87" i="5"/>
  <c r="G86" i="5"/>
  <c r="G85" i="5"/>
  <c r="G84" i="5"/>
  <c r="I73" i="5"/>
  <c r="H73" i="5"/>
  <c r="I72" i="5"/>
  <c r="H72" i="5"/>
  <c r="G66" i="5"/>
  <c r="G65" i="5"/>
  <c r="G64" i="5"/>
  <c r="G63" i="5"/>
  <c r="G62" i="5"/>
  <c r="G61" i="5"/>
  <c r="I58" i="5"/>
  <c r="H58" i="5"/>
  <c r="I57" i="5"/>
  <c r="H57" i="5"/>
  <c r="I56" i="5"/>
  <c r="H56" i="5"/>
  <c r="I55" i="5"/>
  <c r="H55" i="5"/>
  <c r="I52" i="5"/>
  <c r="H52" i="5"/>
  <c r="I49" i="5"/>
  <c r="H49" i="5"/>
  <c r="G43" i="5"/>
  <c r="G42" i="5"/>
  <c r="G41" i="5"/>
  <c r="G40" i="5"/>
  <c r="G39" i="5"/>
  <c r="G38" i="5"/>
  <c r="I33" i="5"/>
  <c r="H33" i="5"/>
  <c r="I32" i="5"/>
  <c r="H32" i="5"/>
  <c r="G20" i="5"/>
  <c r="B20" i="5"/>
  <c r="G19" i="5"/>
  <c r="B19" i="5"/>
  <c r="G18" i="5"/>
  <c r="B18" i="5"/>
  <c r="G17" i="5"/>
  <c r="B17" i="5"/>
  <c r="G16" i="5"/>
  <c r="B16" i="5"/>
  <c r="G15" i="5"/>
  <c r="B15" i="5"/>
  <c r="I12" i="5"/>
  <c r="H12" i="5"/>
  <c r="I11" i="5"/>
  <c r="H11" i="5"/>
  <c r="I10" i="5"/>
  <c r="H10" i="5"/>
  <c r="I9" i="5"/>
  <c r="H9" i="5"/>
  <c r="I8" i="5"/>
  <c r="H8" i="5"/>
  <c r="I7" i="5"/>
  <c r="I6" i="5"/>
  <c r="H6" i="5"/>
  <c r="I4" i="5"/>
  <c r="H4" i="5"/>
  <c r="I3" i="5"/>
  <c r="H3" i="5"/>
  <c r="I2" i="5"/>
  <c r="H2" i="5"/>
  <c r="G64" i="20"/>
  <c r="B64" i="20"/>
  <c r="G63" i="20"/>
  <c r="B63" i="20"/>
  <c r="G62" i="20"/>
  <c r="B62" i="20"/>
  <c r="G61" i="20"/>
  <c r="B61" i="20"/>
  <c r="G60" i="20"/>
  <c r="B60" i="20"/>
  <c r="G59" i="20"/>
  <c r="B59" i="20"/>
  <c r="I46" i="20"/>
  <c r="H46" i="20"/>
  <c r="G42" i="20"/>
  <c r="B42" i="20"/>
  <c r="G41" i="20"/>
  <c r="B41" i="20"/>
  <c r="G40" i="20"/>
  <c r="B40" i="20"/>
  <c r="G39" i="20"/>
  <c r="B39" i="20"/>
  <c r="G38" i="20"/>
  <c r="B38" i="20"/>
  <c r="G37" i="20"/>
  <c r="B37" i="20"/>
  <c r="I34" i="20"/>
  <c r="H34" i="20"/>
  <c r="I33" i="20"/>
  <c r="H33" i="20"/>
  <c r="I32" i="20"/>
  <c r="H32" i="20"/>
  <c r="I31" i="20"/>
  <c r="H31" i="20"/>
  <c r="I30" i="20"/>
  <c r="H30" i="20"/>
  <c r="I29" i="20"/>
  <c r="H29" i="20"/>
  <c r="I28" i="20"/>
  <c r="H28" i="20"/>
  <c r="I26" i="20"/>
  <c r="H26" i="20"/>
  <c r="I25" i="20"/>
  <c r="H25" i="20"/>
  <c r="I24" i="20"/>
  <c r="H24" i="20"/>
  <c r="G20" i="20"/>
  <c r="B20" i="20"/>
  <c r="G19" i="20"/>
  <c r="B19" i="20"/>
  <c r="G18" i="20"/>
  <c r="B18" i="20"/>
  <c r="G17" i="20"/>
  <c r="B17" i="20"/>
  <c r="G16" i="20"/>
  <c r="B16" i="20"/>
  <c r="G15" i="20"/>
  <c r="B15" i="20"/>
  <c r="I12" i="20"/>
  <c r="H12" i="20"/>
  <c r="I11" i="20"/>
  <c r="H11" i="20"/>
  <c r="I10" i="20"/>
  <c r="H10" i="20"/>
  <c r="I9" i="20"/>
  <c r="H9" i="20"/>
  <c r="I8" i="20"/>
  <c r="H8" i="20"/>
  <c r="I7" i="20"/>
  <c r="H7" i="20"/>
  <c r="I6" i="20"/>
  <c r="H6" i="20"/>
  <c r="I3" i="20"/>
  <c r="H3" i="20"/>
  <c r="I2" i="20"/>
  <c r="H2" i="20"/>
  <c r="H147" i="4"/>
  <c r="J131" i="4"/>
  <c r="J130" i="4"/>
  <c r="J129" i="4"/>
  <c r="J128" i="4"/>
  <c r="J127" i="4"/>
  <c r="J126" i="4"/>
  <c r="J109" i="4"/>
  <c r="J108" i="4"/>
  <c r="J107" i="4"/>
  <c r="J106" i="4"/>
  <c r="J105" i="4"/>
  <c r="J104" i="4"/>
  <c r="J87" i="4"/>
  <c r="J86" i="4"/>
  <c r="J85" i="4"/>
  <c r="J84" i="4"/>
  <c r="J83" i="4"/>
  <c r="J82" i="4"/>
  <c r="J65" i="4"/>
  <c r="J64" i="4"/>
  <c r="J62" i="4"/>
  <c r="J61" i="4"/>
  <c r="J60" i="4"/>
  <c r="J42" i="4"/>
  <c r="J41" i="4"/>
  <c r="J40" i="4"/>
  <c r="J39" i="4"/>
  <c r="J38" i="4"/>
  <c r="J37" i="4"/>
  <c r="I143" i="4"/>
  <c r="H143" i="4"/>
  <c r="I142" i="4"/>
  <c r="H142" i="4"/>
  <c r="I141" i="4"/>
  <c r="H141" i="4"/>
  <c r="I140" i="4"/>
  <c r="H140" i="4"/>
  <c r="I139" i="4"/>
  <c r="H139" i="4"/>
  <c r="I137" i="4"/>
  <c r="H137" i="4"/>
  <c r="I136" i="4"/>
  <c r="H136" i="4"/>
  <c r="I123" i="4"/>
  <c r="H123" i="4"/>
  <c r="I121" i="4"/>
  <c r="H121" i="4"/>
  <c r="I120" i="4"/>
  <c r="H120" i="4"/>
  <c r="I119" i="4"/>
  <c r="H119" i="4"/>
  <c r="I118" i="4"/>
  <c r="H118" i="4"/>
  <c r="I100" i="4"/>
  <c r="H100" i="4"/>
  <c r="I99" i="4"/>
  <c r="H99" i="4"/>
  <c r="I98" i="4"/>
  <c r="H98" i="4"/>
  <c r="I97" i="4"/>
  <c r="H97" i="4"/>
  <c r="I96" i="4"/>
  <c r="H96" i="4"/>
  <c r="I92" i="4"/>
  <c r="H92" i="4"/>
  <c r="I91" i="4"/>
  <c r="H91" i="4"/>
  <c r="I79" i="4"/>
  <c r="H79" i="4"/>
  <c r="I77" i="4"/>
  <c r="H77" i="4"/>
  <c r="I76" i="4"/>
  <c r="H76" i="4"/>
  <c r="I74" i="4"/>
  <c r="H74" i="4"/>
  <c r="I73" i="4"/>
  <c r="H73" i="4"/>
  <c r="I57" i="4"/>
  <c r="H57" i="4"/>
  <c r="I56" i="4"/>
  <c r="H56" i="4"/>
  <c r="I55" i="4"/>
  <c r="H55" i="4"/>
  <c r="I54" i="4"/>
  <c r="H54" i="4"/>
  <c r="I52" i="4"/>
  <c r="H52" i="4"/>
  <c r="I49" i="4"/>
  <c r="H49" i="4"/>
  <c r="I48" i="4"/>
  <c r="H48" i="4"/>
  <c r="I47" i="4"/>
  <c r="H47" i="4"/>
  <c r="I29" i="4"/>
  <c r="H29" i="4"/>
  <c r="G20" i="4"/>
  <c r="F20" i="4"/>
  <c r="E20" i="4"/>
  <c r="D20" i="4"/>
  <c r="B20" i="4" s="1"/>
  <c r="G19" i="4"/>
  <c r="F19" i="4"/>
  <c r="E19" i="4"/>
  <c r="D19" i="4"/>
  <c r="B19" i="4" s="1"/>
  <c r="G18" i="4"/>
  <c r="F18" i="4"/>
  <c r="E18" i="4"/>
  <c r="D18" i="4"/>
  <c r="B18" i="4" s="1"/>
  <c r="G17" i="4"/>
  <c r="F17" i="4"/>
  <c r="E17" i="4"/>
  <c r="D17" i="4"/>
  <c r="B17" i="4" s="1"/>
  <c r="H9" i="4"/>
  <c r="I9" i="4"/>
  <c r="G16" i="4"/>
  <c r="F16" i="4"/>
  <c r="E16" i="4"/>
  <c r="D16" i="4"/>
  <c r="B16" i="4" s="1"/>
  <c r="G15" i="4"/>
  <c r="F15" i="4"/>
  <c r="E15" i="4"/>
  <c r="D15" i="4"/>
  <c r="B15" i="4" s="1"/>
  <c r="I3" i="4"/>
  <c r="H3" i="4"/>
  <c r="B3" i="13"/>
  <c r="F122" i="15" l="1"/>
  <c r="X201" i="1"/>
  <c r="X152" i="1"/>
  <c r="X30" i="1"/>
  <c r="X105" i="1"/>
  <c r="X199" i="1"/>
  <c r="X281" i="1"/>
  <c r="X280" i="1"/>
  <c r="X198" i="1"/>
  <c r="X200" i="1"/>
  <c r="X106" i="1"/>
  <c r="F105" i="19"/>
  <c r="F77" i="19"/>
  <c r="E122" i="15"/>
  <c r="W152" i="1"/>
  <c r="W30" i="1"/>
  <c r="W106" i="1"/>
  <c r="AC106" i="1" s="1"/>
  <c r="AD106" i="1" s="1"/>
  <c r="AE106" i="1" s="1"/>
  <c r="W105" i="1"/>
  <c r="AC105" i="1" s="1"/>
  <c r="AD105" i="1" s="1"/>
  <c r="AE105" i="1" s="1"/>
  <c r="W199" i="1"/>
  <c r="AC199" i="1" s="1"/>
  <c r="AD199" i="1" s="1"/>
  <c r="AE199" i="1" s="1"/>
  <c r="W281" i="1"/>
  <c r="AC281" i="1" s="1"/>
  <c r="AD281" i="1" s="1"/>
  <c r="AE281" i="1" s="1"/>
  <c r="W200" i="1"/>
  <c r="W198" i="1"/>
  <c r="W280" i="1"/>
  <c r="AC280" i="1" s="1"/>
  <c r="AD280" i="1" s="1"/>
  <c r="AE280" i="1" s="1"/>
  <c r="W201" i="1"/>
  <c r="AC201" i="1" s="1"/>
  <c r="AD201" i="1" s="1"/>
  <c r="AE201" i="1" s="1"/>
  <c r="E105" i="19"/>
  <c r="E77" i="19"/>
  <c r="H189" i="7"/>
  <c r="E196" i="7"/>
  <c r="E193" i="7"/>
  <c r="H193" i="7" s="1"/>
  <c r="E192" i="7"/>
  <c r="H192" i="7" s="1"/>
  <c r="E197" i="7"/>
  <c r="H197" i="7" s="1"/>
  <c r="H167" i="7"/>
  <c r="E175" i="7"/>
  <c r="H175" i="7" s="1"/>
  <c r="E174" i="7"/>
  <c r="H174" i="7" s="1"/>
  <c r="E171" i="7"/>
  <c r="H171" i="7" s="1"/>
  <c r="E170" i="7"/>
  <c r="H170" i="7" s="1"/>
  <c r="H34" i="7"/>
  <c r="E38" i="7"/>
  <c r="H38" i="7" s="1"/>
  <c r="E37" i="7"/>
  <c r="H37" i="7" s="1"/>
  <c r="E42" i="7"/>
  <c r="H42" i="7" s="1"/>
  <c r="E41" i="7"/>
  <c r="H41" i="7" s="1"/>
  <c r="H12" i="7"/>
  <c r="E19" i="7"/>
  <c r="E16" i="7"/>
  <c r="H16" i="7" s="1"/>
  <c r="E15" i="7"/>
  <c r="H15" i="7" s="1"/>
  <c r="E20" i="7"/>
  <c r="H20" i="7" s="1"/>
  <c r="AB144" i="1"/>
  <c r="AB91" i="1"/>
  <c r="AB259" i="1"/>
  <c r="AB153" i="1"/>
  <c r="AC153" i="1" s="1"/>
  <c r="AD153" i="1" s="1"/>
  <c r="AE153" i="1" s="1"/>
  <c r="AB257" i="1"/>
  <c r="AB200" i="1"/>
  <c r="AB58" i="1"/>
  <c r="AB183" i="1"/>
  <c r="AB112" i="1"/>
  <c r="AB85" i="1"/>
  <c r="AB231" i="1"/>
  <c r="AB239" i="1"/>
  <c r="AB146" i="1"/>
  <c r="AB253" i="1"/>
  <c r="AB244" i="1"/>
  <c r="AB211" i="1"/>
  <c r="AC211" i="1" s="1"/>
  <c r="AD211" i="1" s="1"/>
  <c r="AE211" i="1" s="1"/>
  <c r="AB28" i="1"/>
  <c r="AB184" i="1"/>
  <c r="AC184" i="1" s="1"/>
  <c r="AD184" i="1" s="1"/>
  <c r="AE184" i="1" s="1"/>
  <c r="AB276" i="1"/>
  <c r="AB232" i="1"/>
  <c r="AB7" i="1"/>
  <c r="AB134" i="1"/>
  <c r="AB246" i="1"/>
  <c r="AB219" i="1"/>
  <c r="AB277" i="1"/>
  <c r="AB263" i="1"/>
  <c r="AB268" i="1"/>
  <c r="AB240" i="1"/>
  <c r="AB40" i="1"/>
  <c r="AB157" i="1"/>
  <c r="AB254" i="1"/>
  <c r="AB56" i="1"/>
  <c r="AB42" i="1"/>
  <c r="AB188" i="1"/>
  <c r="AB150" i="1"/>
  <c r="AB262" i="1"/>
  <c r="AB152" i="1"/>
  <c r="AB66" i="1"/>
  <c r="AB234" i="1"/>
  <c r="E17" i="21"/>
  <c r="D18" i="21"/>
  <c r="F18" i="21"/>
  <c r="C18" i="21"/>
  <c r="B12" i="14"/>
  <c r="C12" i="14"/>
  <c r="B11" i="14"/>
  <c r="C11" i="14"/>
  <c r="C139" i="14"/>
  <c r="C140" i="14"/>
  <c r="C111" i="14"/>
  <c r="C112" i="14"/>
  <c r="C45" i="15"/>
  <c r="B45" i="15"/>
  <c r="B28" i="15"/>
  <c r="C44" i="15"/>
  <c r="B44" i="15"/>
  <c r="B29" i="15"/>
  <c r="H153" i="7"/>
  <c r="H152" i="7"/>
  <c r="H148" i="7"/>
  <c r="H149" i="7"/>
  <c r="H196" i="7"/>
  <c r="H19" i="7"/>
  <c r="H144" i="7"/>
  <c r="E67" i="17"/>
  <c r="H67" i="17" s="1"/>
  <c r="E81" i="17"/>
  <c r="H81" i="17" s="1"/>
  <c r="E82" i="17"/>
  <c r="H82" i="17" s="1"/>
  <c r="B40" i="17"/>
  <c r="B68" i="17"/>
  <c r="B12" i="17"/>
  <c r="C95" i="17"/>
  <c r="B95" i="17"/>
  <c r="B25" i="17"/>
  <c r="B53" i="17"/>
  <c r="B81" i="17"/>
  <c r="C81" i="17"/>
  <c r="C96" i="17"/>
  <c r="B96" i="17"/>
  <c r="B26" i="17"/>
  <c r="B39" i="17"/>
  <c r="B54" i="17"/>
  <c r="B67" i="17"/>
  <c r="C82" i="17"/>
  <c r="B82" i="17"/>
  <c r="B11" i="17"/>
  <c r="C61" i="5"/>
  <c r="B61" i="5"/>
  <c r="C39" i="5"/>
  <c r="B39" i="5"/>
  <c r="B41" i="5"/>
  <c r="C41" i="5"/>
  <c r="C43" i="5"/>
  <c r="B43" i="5"/>
  <c r="B84" i="5"/>
  <c r="C84" i="5"/>
  <c r="C86" i="5"/>
  <c r="B86" i="5"/>
  <c r="B88" i="5"/>
  <c r="C88" i="5"/>
  <c r="C108" i="5"/>
  <c r="B108" i="5"/>
  <c r="C110" i="5"/>
  <c r="B110" i="5"/>
  <c r="C112" i="5"/>
  <c r="B112" i="5"/>
  <c r="C65" i="5"/>
  <c r="B65" i="5"/>
  <c r="B38" i="5"/>
  <c r="C38" i="5"/>
  <c r="C40" i="5"/>
  <c r="B40" i="5"/>
  <c r="C42" i="5"/>
  <c r="B42" i="5"/>
  <c r="C85" i="5"/>
  <c r="B85" i="5"/>
  <c r="C87" i="5"/>
  <c r="B87" i="5"/>
  <c r="C89" i="5"/>
  <c r="B89" i="5"/>
  <c r="C107" i="5"/>
  <c r="B107" i="5"/>
  <c r="C109" i="5"/>
  <c r="B109" i="5"/>
  <c r="C111" i="5"/>
  <c r="B111" i="5"/>
  <c r="C63" i="5"/>
  <c r="B63" i="5"/>
  <c r="C62" i="5"/>
  <c r="B62" i="5"/>
  <c r="C64" i="5"/>
  <c r="B64" i="5"/>
  <c r="C66" i="5"/>
  <c r="B66" i="5"/>
  <c r="I20" i="4"/>
  <c r="H20" i="4"/>
  <c r="B4" i="13"/>
  <c r="F63" i="19"/>
  <c r="J63" i="4"/>
  <c r="H19" i="20"/>
  <c r="H61" i="20"/>
  <c r="I89" i="19"/>
  <c r="H90" i="19"/>
  <c r="I90" i="19"/>
  <c r="H89" i="19"/>
  <c r="I41" i="5"/>
  <c r="I40" i="5"/>
  <c r="H112" i="5"/>
  <c r="I88" i="5"/>
  <c r="H64" i="5"/>
  <c r="I112" i="5"/>
  <c r="H63" i="5"/>
  <c r="H41" i="5"/>
  <c r="I107" i="5"/>
  <c r="I111" i="5"/>
  <c r="H111" i="5"/>
  <c r="I18" i="4"/>
  <c r="I106" i="5"/>
  <c r="I102" i="8"/>
  <c r="I59" i="16"/>
  <c r="I88" i="19"/>
  <c r="I74" i="19"/>
  <c r="I14" i="9"/>
  <c r="I382" i="7"/>
  <c r="H18" i="20"/>
  <c r="H17" i="20"/>
  <c r="H108" i="5"/>
  <c r="I108" i="5"/>
  <c r="I110" i="5"/>
  <c r="I63" i="5"/>
  <c r="H109" i="5"/>
  <c r="H19" i="5"/>
  <c r="I64" i="5"/>
  <c r="H110" i="5"/>
  <c r="H40" i="5"/>
  <c r="H107" i="5"/>
  <c r="I109" i="5"/>
  <c r="I17" i="20"/>
  <c r="I19" i="20"/>
  <c r="I62" i="20"/>
  <c r="I41" i="20"/>
  <c r="I18" i="20"/>
  <c r="I59" i="20"/>
  <c r="I61" i="20"/>
  <c r="I63" i="20"/>
  <c r="I17" i="4"/>
  <c r="H87" i="5"/>
  <c r="I18" i="5"/>
  <c r="I39" i="20"/>
  <c r="I86" i="5"/>
  <c r="H86" i="5"/>
  <c r="I17" i="5"/>
  <c r="H17" i="5"/>
  <c r="H18" i="5"/>
  <c r="H39" i="20"/>
  <c r="I40" i="20"/>
  <c r="H17" i="4"/>
  <c r="H153" i="14"/>
  <c r="H60" i="15"/>
  <c r="I60" i="15"/>
  <c r="H45" i="15"/>
  <c r="I87" i="5"/>
  <c r="I129" i="6"/>
  <c r="I16" i="20"/>
  <c r="H60" i="20"/>
  <c r="H62" i="20"/>
  <c r="I60" i="20"/>
  <c r="H40" i="20"/>
  <c r="I81" i="16"/>
  <c r="I360" i="7"/>
  <c r="I94" i="17"/>
  <c r="I110" i="14"/>
  <c r="I43" i="15"/>
  <c r="I52" i="18"/>
  <c r="I338" i="7"/>
  <c r="I138" i="14"/>
  <c r="H61" i="5"/>
  <c r="I65" i="5"/>
  <c r="I42" i="20"/>
  <c r="I24" i="18"/>
  <c r="I33" i="19"/>
  <c r="H30" i="19"/>
  <c r="I34" i="19"/>
  <c r="H33" i="19"/>
  <c r="I12" i="19"/>
  <c r="H42" i="5"/>
  <c r="H43" i="5"/>
  <c r="I62" i="19"/>
  <c r="I44" i="15"/>
  <c r="H44" i="15"/>
  <c r="I139" i="14"/>
  <c r="I29" i="19"/>
  <c r="H12" i="19"/>
  <c r="I42" i="5"/>
  <c r="H42" i="20"/>
  <c r="I75" i="19"/>
  <c r="H75" i="19"/>
  <c r="H11" i="19"/>
  <c r="H76" i="15"/>
  <c r="H75" i="15"/>
  <c r="H59" i="15"/>
  <c r="H28" i="15"/>
  <c r="H125" i="14"/>
  <c r="I125" i="14"/>
  <c r="H53" i="14"/>
  <c r="I11" i="14"/>
  <c r="H89" i="5"/>
  <c r="I89" i="5"/>
  <c r="I38" i="5"/>
  <c r="I19" i="5"/>
  <c r="I37" i="20"/>
  <c r="H41" i="20"/>
  <c r="I61" i="19"/>
  <c r="I13" i="15"/>
  <c r="I53" i="14"/>
  <c r="H11" i="14"/>
  <c r="I84" i="5"/>
  <c r="I61" i="5"/>
  <c r="I62" i="5"/>
  <c r="H37" i="20"/>
  <c r="I38" i="20"/>
  <c r="I11" i="19"/>
  <c r="I90" i="15"/>
  <c r="I45" i="15"/>
  <c r="I29" i="15"/>
  <c r="H29" i="15"/>
  <c r="I12" i="15"/>
  <c r="I154" i="14"/>
  <c r="H154" i="14"/>
  <c r="I153" i="14"/>
  <c r="I111" i="14"/>
  <c r="H83" i="14"/>
  <c r="I40" i="14"/>
  <c r="H88" i="5"/>
  <c r="H85" i="5"/>
  <c r="I16" i="5"/>
  <c r="I20" i="5"/>
  <c r="I19" i="4"/>
  <c r="H19" i="4"/>
  <c r="I76" i="19"/>
  <c r="H76" i="19"/>
  <c r="H62" i="19"/>
  <c r="H61" i="19"/>
  <c r="H29" i="19"/>
  <c r="H34" i="19"/>
  <c r="I30" i="19"/>
  <c r="I91" i="15"/>
  <c r="H91" i="15"/>
  <c r="H90" i="15"/>
  <c r="I75" i="15"/>
  <c r="I76" i="15"/>
  <c r="I59" i="15"/>
  <c r="I28" i="15"/>
  <c r="H12" i="15"/>
  <c r="H13" i="15"/>
  <c r="I140" i="14"/>
  <c r="H140" i="14"/>
  <c r="H139" i="14"/>
  <c r="H126" i="14"/>
  <c r="I126" i="14"/>
  <c r="H112" i="14"/>
  <c r="I112" i="14"/>
  <c r="H111" i="14"/>
  <c r="I96" i="14"/>
  <c r="H96" i="14"/>
  <c r="H97" i="14"/>
  <c r="I97" i="14"/>
  <c r="I83" i="14"/>
  <c r="I82" i="14"/>
  <c r="H82" i="14"/>
  <c r="H54" i="14"/>
  <c r="I54" i="14"/>
  <c r="I39" i="14"/>
  <c r="H39" i="14"/>
  <c r="H40" i="14"/>
  <c r="H12" i="14"/>
  <c r="I12" i="14"/>
  <c r="I85" i="5"/>
  <c r="H84" i="5"/>
  <c r="H65" i="5"/>
  <c r="H62" i="5"/>
  <c r="I66" i="5"/>
  <c r="H66" i="5"/>
  <c r="I43" i="5"/>
  <c r="H38" i="5"/>
  <c r="I39" i="5"/>
  <c r="H39" i="5"/>
  <c r="H16" i="5"/>
  <c r="I15" i="5"/>
  <c r="H20" i="5"/>
  <c r="H15" i="5"/>
  <c r="H64" i="20"/>
  <c r="H59" i="20"/>
  <c r="I64" i="20"/>
  <c r="H38" i="20"/>
  <c r="I80" i="17"/>
  <c r="I20" i="20"/>
  <c r="H16" i="20"/>
  <c r="I15" i="20"/>
  <c r="H63" i="20"/>
  <c r="H15" i="20"/>
  <c r="H20" i="20"/>
  <c r="I272" i="7"/>
  <c r="I147" i="4"/>
  <c r="H18" i="4"/>
  <c r="H16" i="4"/>
  <c r="I16" i="4"/>
  <c r="I15" i="4"/>
  <c r="H15" i="4"/>
  <c r="AC152" i="1" l="1"/>
  <c r="AD152" i="1" s="1"/>
  <c r="AE152" i="1" s="1"/>
  <c r="X227" i="1"/>
  <c r="X273" i="1"/>
  <c r="X218" i="1"/>
  <c r="X219" i="1"/>
  <c r="X197" i="1"/>
  <c r="X217" i="1"/>
  <c r="X272" i="1"/>
  <c r="X210" i="1"/>
  <c r="AC200" i="1"/>
  <c r="AD200" i="1" s="1"/>
  <c r="AE200" i="1" s="1"/>
  <c r="W218" i="1"/>
  <c r="AC218" i="1" s="1"/>
  <c r="AD218" i="1" s="1"/>
  <c r="AE218" i="1" s="1"/>
  <c r="W197" i="1"/>
  <c r="W219" i="1"/>
  <c r="AC219" i="1" s="1"/>
  <c r="AD219" i="1" s="1"/>
  <c r="AE219" i="1" s="1"/>
  <c r="W210" i="1"/>
  <c r="AC210" i="1" s="1"/>
  <c r="AD210" i="1" s="1"/>
  <c r="AE210" i="1" s="1"/>
  <c r="W217" i="1"/>
  <c r="W272" i="1"/>
  <c r="W227" i="1"/>
  <c r="AC227" i="1" s="1"/>
  <c r="AD227" i="1" s="1"/>
  <c r="AE227" i="1" s="1"/>
  <c r="W273" i="1"/>
  <c r="AC273" i="1" s="1"/>
  <c r="AD273" i="1" s="1"/>
  <c r="AE273" i="1" s="1"/>
  <c r="AB160" i="1"/>
  <c r="AB222" i="1"/>
  <c r="AB77" i="1"/>
  <c r="AB107" i="1"/>
  <c r="AB82" i="1"/>
  <c r="AB217" i="1"/>
  <c r="AC217" i="1" s="1"/>
  <c r="AD217" i="1" s="1"/>
  <c r="AE217" i="1" s="1"/>
  <c r="AB12" i="1"/>
  <c r="AB278" i="1"/>
  <c r="AB90" i="1"/>
  <c r="AB285" i="1"/>
  <c r="AB71" i="1"/>
  <c r="AB169" i="1"/>
  <c r="AB111" i="1"/>
  <c r="AB54" i="1"/>
  <c r="AB174" i="1"/>
  <c r="AB43" i="1"/>
  <c r="AB272" i="1"/>
  <c r="AB185" i="1"/>
  <c r="AC185" i="1" s="1"/>
  <c r="AD185" i="1" s="1"/>
  <c r="AE185" i="1" s="1"/>
  <c r="AB55" i="1"/>
  <c r="AB110" i="1"/>
  <c r="AB35" i="1"/>
  <c r="AB165" i="1"/>
  <c r="AB205" i="1"/>
  <c r="AB233" i="1"/>
  <c r="AB255" i="1"/>
  <c r="AB10" i="1"/>
  <c r="AB189" i="1"/>
  <c r="AC189" i="1" s="1"/>
  <c r="AD189" i="1" s="1"/>
  <c r="AE189" i="1" s="1"/>
  <c r="AB113" i="1"/>
  <c r="AB14" i="1"/>
  <c r="AB81" i="1"/>
  <c r="E18" i="21"/>
  <c r="D19" i="21"/>
  <c r="F19" i="21"/>
  <c r="D127" i="14"/>
  <c r="C19" i="21"/>
  <c r="B5" i="13"/>
  <c r="H43" i="15"/>
  <c r="H110" i="14"/>
  <c r="I294" i="7"/>
  <c r="I210" i="7"/>
  <c r="I89" i="15"/>
  <c r="E63" i="19"/>
  <c r="I279" i="7"/>
  <c r="AC272" i="1" l="1"/>
  <c r="AD272" i="1" s="1"/>
  <c r="AE272" i="1" s="1"/>
  <c r="W196" i="1"/>
  <c r="AC196" i="1" s="1"/>
  <c r="AD196" i="1" s="1"/>
  <c r="AE196" i="1" s="1"/>
  <c r="W264" i="1"/>
  <c r="AC264" i="1" s="1"/>
  <c r="AD264" i="1" s="1"/>
  <c r="AE264" i="1" s="1"/>
  <c r="W23" i="1"/>
  <c r="W194" i="1"/>
  <c r="AC194" i="1" s="1"/>
  <c r="AD194" i="1" s="1"/>
  <c r="AE194" i="1" s="1"/>
  <c r="W15" i="1"/>
  <c r="AC15" i="1" s="1"/>
  <c r="AD15" i="1" s="1"/>
  <c r="AE15" i="1" s="1"/>
  <c r="W28" i="1"/>
  <c r="AC28" i="1" s="1"/>
  <c r="AD28" i="1" s="1"/>
  <c r="AE28" i="1" s="1"/>
  <c r="W265" i="1"/>
  <c r="W279" i="1"/>
  <c r="AC279" i="1" s="1"/>
  <c r="AD279" i="1" s="1"/>
  <c r="AE279" i="1" s="1"/>
  <c r="W107" i="1"/>
  <c r="AC107" i="1" s="1"/>
  <c r="AD107" i="1" s="1"/>
  <c r="AE107" i="1" s="1"/>
  <c r="W29" i="1"/>
  <c r="AC29" i="1" s="1"/>
  <c r="AD29" i="1" s="1"/>
  <c r="AE29" i="1" s="1"/>
  <c r="W151" i="1"/>
  <c r="AC151" i="1" s="1"/>
  <c r="AD151" i="1" s="1"/>
  <c r="AE151" i="1" s="1"/>
  <c r="W263" i="1"/>
  <c r="AC263" i="1" s="1"/>
  <c r="AD263" i="1" s="1"/>
  <c r="AE263" i="1" s="1"/>
  <c r="W195" i="1"/>
  <c r="AC195" i="1" s="1"/>
  <c r="AD195" i="1" s="1"/>
  <c r="AE195" i="1" s="1"/>
  <c r="X107" i="1"/>
  <c r="X196" i="1"/>
  <c r="X264" i="1"/>
  <c r="X23" i="1"/>
  <c r="X194" i="1"/>
  <c r="X15" i="1"/>
  <c r="X28" i="1"/>
  <c r="X151" i="1"/>
  <c r="X195" i="1"/>
  <c r="X263" i="1"/>
  <c r="X29" i="1"/>
  <c r="X279" i="1"/>
  <c r="X265" i="1"/>
  <c r="AB78" i="1"/>
  <c r="AB47" i="1"/>
  <c r="AB265" i="1"/>
  <c r="AB21" i="1"/>
  <c r="AB242" i="1"/>
  <c r="AB128" i="1"/>
  <c r="AB258" i="1"/>
  <c r="AB100" i="1"/>
  <c r="AB216" i="1"/>
  <c r="AB133" i="1"/>
  <c r="AB238" i="1"/>
  <c r="AB260" i="1"/>
  <c r="AB101" i="1"/>
  <c r="AB135" i="1"/>
  <c r="AB198" i="1"/>
  <c r="AC198" i="1" s="1"/>
  <c r="AD198" i="1" s="1"/>
  <c r="AE198" i="1" s="1"/>
  <c r="AB213" i="1"/>
  <c r="AC213" i="1" s="1"/>
  <c r="AE213" i="1" s="1"/>
  <c r="AB247" i="1"/>
  <c r="AB49" i="1"/>
  <c r="AB245" i="1"/>
  <c r="AB121" i="1"/>
  <c r="AB63" i="1"/>
  <c r="E19" i="21"/>
  <c r="D20" i="21"/>
  <c r="F20" i="21"/>
  <c r="D98" i="14"/>
  <c r="C126" i="14"/>
  <c r="C125" i="14"/>
  <c r="C97" i="14"/>
  <c r="C96" i="14"/>
  <c r="B6" i="13"/>
  <c r="H294" i="7"/>
  <c r="H89" i="15"/>
  <c r="H210" i="7"/>
  <c r="I83" i="5"/>
  <c r="I250" i="7"/>
  <c r="I124" i="14"/>
  <c r="I95" i="14"/>
  <c r="G279" i="7"/>
  <c r="H279" i="7" s="1"/>
  <c r="AC265" i="1" l="1"/>
  <c r="AD265" i="1" s="1"/>
  <c r="AE265" i="1" s="1"/>
  <c r="X169" i="1"/>
  <c r="X193" i="1"/>
  <c r="X27" i="1"/>
  <c r="X10" i="1"/>
  <c r="X59" i="1"/>
  <c r="X13" i="1"/>
  <c r="X125" i="1"/>
  <c r="X175" i="1"/>
  <c r="X269" i="1"/>
  <c r="X8" i="1"/>
  <c r="X113" i="1"/>
  <c r="X160" i="1"/>
  <c r="X11" i="1"/>
  <c r="X209" i="1"/>
  <c r="X121" i="1"/>
  <c r="X12" i="1"/>
  <c r="X35" i="1"/>
  <c r="X176" i="1"/>
  <c r="X188" i="1"/>
  <c r="X226" i="1"/>
  <c r="X9" i="1"/>
  <c r="X14" i="1"/>
  <c r="X7" i="1"/>
  <c r="X148" i="1"/>
  <c r="F92" i="15"/>
  <c r="C20" i="21"/>
  <c r="AB41" i="1"/>
  <c r="AB34" i="1"/>
  <c r="AB11" i="1"/>
  <c r="AB31" i="1"/>
  <c r="AC31" i="1" s="1"/>
  <c r="AD31" i="1" s="1"/>
  <c r="AE31" i="1" s="1"/>
  <c r="AB172" i="1"/>
  <c r="AB52" i="1"/>
  <c r="AB3" i="1"/>
  <c r="AB99" i="1"/>
  <c r="AB73" i="1"/>
  <c r="AB193" i="1"/>
  <c r="AB88" i="1"/>
  <c r="AB102" i="1"/>
  <c r="AB6" i="1"/>
  <c r="AB75" i="1"/>
  <c r="AB8" i="1"/>
  <c r="AB13" i="1"/>
  <c r="AB94" i="1"/>
  <c r="E20" i="21"/>
  <c r="D21" i="21"/>
  <c r="F21" i="21"/>
  <c r="C67" i="17"/>
  <c r="C68" i="17"/>
  <c r="B7" i="13"/>
  <c r="H124" i="14"/>
  <c r="H83" i="5"/>
  <c r="H250" i="7"/>
  <c r="H95" i="14"/>
  <c r="I125" i="4"/>
  <c r="I60" i="19"/>
  <c r="I66" i="17"/>
  <c r="X48" i="1" l="1"/>
  <c r="X56" i="1"/>
  <c r="X149" i="1"/>
  <c r="X159" i="1"/>
  <c r="X51" i="1"/>
  <c r="X54" i="1"/>
  <c r="X177" i="1"/>
  <c r="X52" i="1"/>
  <c r="X49" i="1"/>
  <c r="X57" i="1"/>
  <c r="X150" i="1"/>
  <c r="X50" i="1"/>
  <c r="X58" i="1"/>
  <c r="X205" i="1"/>
  <c r="X53" i="1"/>
  <c r="X158" i="1"/>
  <c r="X47" i="1"/>
  <c r="X55" i="1"/>
  <c r="F46" i="15"/>
  <c r="F213" i="7"/>
  <c r="I213" i="7" s="1"/>
  <c r="AC8" i="1"/>
  <c r="AD8" i="1" s="1"/>
  <c r="AE8" i="1" s="1"/>
  <c r="C21" i="21"/>
  <c r="W59" i="1"/>
  <c r="AC59" i="1" s="1"/>
  <c r="AD59" i="1" s="1"/>
  <c r="AE59" i="1" s="1"/>
  <c r="W13" i="1"/>
  <c r="AC13" i="1" s="1"/>
  <c r="AD13" i="1" s="1"/>
  <c r="AE13" i="1" s="1"/>
  <c r="W269" i="1"/>
  <c r="W8" i="1"/>
  <c r="W148" i="1"/>
  <c r="W160" i="1"/>
  <c r="AC160" i="1" s="1"/>
  <c r="AD160" i="1" s="1"/>
  <c r="AE160" i="1" s="1"/>
  <c r="W11" i="1"/>
  <c r="AC11" i="1" s="1"/>
  <c r="AD11" i="1" s="1"/>
  <c r="AE11" i="1" s="1"/>
  <c r="W113" i="1"/>
  <c r="AC113" i="1" s="1"/>
  <c r="AD113" i="1" s="1"/>
  <c r="AE113" i="1" s="1"/>
  <c r="W125" i="1"/>
  <c r="AC125" i="1" s="1"/>
  <c r="AD125" i="1" s="1"/>
  <c r="AE125" i="1" s="1"/>
  <c r="W175" i="1"/>
  <c r="W209" i="1"/>
  <c r="AC209" i="1" s="1"/>
  <c r="AD209" i="1" s="1"/>
  <c r="AE209" i="1" s="1"/>
  <c r="W14" i="1"/>
  <c r="AC14" i="1" s="1"/>
  <c r="AD14" i="1" s="1"/>
  <c r="AE14" i="1" s="1"/>
  <c r="W226" i="1"/>
  <c r="AC226" i="1" s="1"/>
  <c r="AD226" i="1" s="1"/>
  <c r="AE226" i="1" s="1"/>
  <c r="W35" i="1"/>
  <c r="AC35" i="1" s="1"/>
  <c r="AD35" i="1" s="1"/>
  <c r="AE35" i="1" s="1"/>
  <c r="W176" i="1"/>
  <c r="W188" i="1"/>
  <c r="AC188" i="1" s="1"/>
  <c r="AD188" i="1" s="1"/>
  <c r="AE188" i="1" s="1"/>
  <c r="W7" i="1"/>
  <c r="AC7" i="1" s="1"/>
  <c r="AD7" i="1" s="1"/>
  <c r="AE7" i="1" s="1"/>
  <c r="W12" i="1"/>
  <c r="AC12" i="1" s="1"/>
  <c r="AD12" i="1" s="1"/>
  <c r="AE12" i="1" s="1"/>
  <c r="W9" i="1"/>
  <c r="W121" i="1"/>
  <c r="AC121" i="1" s="1"/>
  <c r="AD121" i="1" s="1"/>
  <c r="AE121" i="1" s="1"/>
  <c r="W193" i="1"/>
  <c r="AC193" i="1" s="1"/>
  <c r="AD193" i="1" s="1"/>
  <c r="AE193" i="1" s="1"/>
  <c r="W27" i="1"/>
  <c r="AC27" i="1" s="1"/>
  <c r="AD27" i="1" s="1"/>
  <c r="AE27" i="1" s="1"/>
  <c r="W10" i="1"/>
  <c r="AC10" i="1" s="1"/>
  <c r="AD10" i="1" s="1"/>
  <c r="AE10" i="1" s="1"/>
  <c r="W169" i="1"/>
  <c r="AC169" i="1" s="1"/>
  <c r="AD169" i="1" s="1"/>
  <c r="AE169" i="1" s="1"/>
  <c r="E92" i="15"/>
  <c r="AB80" i="1"/>
  <c r="AB175" i="1"/>
  <c r="AB236" i="1"/>
  <c r="AB96" i="1"/>
  <c r="AB9" i="1"/>
  <c r="AC9" i="1" s="1"/>
  <c r="AD9" i="1" s="1"/>
  <c r="AE9" i="1" s="1"/>
  <c r="AB50" i="1"/>
  <c r="AB53" i="1"/>
  <c r="AB79" i="1"/>
  <c r="AB142" i="1"/>
  <c r="AB148" i="1"/>
  <c r="AC148" i="1" s="1"/>
  <c r="AD148" i="1" s="1"/>
  <c r="AE148" i="1" s="1"/>
  <c r="E21" i="21"/>
  <c r="D22" i="21"/>
  <c r="F22" i="21"/>
  <c r="D113" i="14"/>
  <c r="C64" i="20"/>
  <c r="C60" i="20"/>
  <c r="C63" i="20"/>
  <c r="C59" i="20"/>
  <c r="C62" i="20"/>
  <c r="C61" i="20"/>
  <c r="I147" i="7"/>
  <c r="B8" i="13"/>
  <c r="I67" i="14"/>
  <c r="I83" i="6"/>
  <c r="I81" i="4"/>
  <c r="I58" i="8"/>
  <c r="I46" i="19"/>
  <c r="I74" i="15"/>
  <c r="I58" i="20"/>
  <c r="I106" i="6"/>
  <c r="I60" i="5"/>
  <c r="H125" i="4"/>
  <c r="H60" i="19"/>
  <c r="H66" i="17"/>
  <c r="I257" i="7"/>
  <c r="C22" i="21" l="1"/>
  <c r="X83" i="1"/>
  <c r="X91" i="1"/>
  <c r="X99" i="1"/>
  <c r="X87" i="1"/>
  <c r="X95" i="1"/>
  <c r="X78" i="1"/>
  <c r="X86" i="1"/>
  <c r="X94" i="1"/>
  <c r="X102" i="1"/>
  <c r="X112" i="1"/>
  <c r="X124" i="1"/>
  <c r="X79" i="1"/>
  <c r="X46" i="1"/>
  <c r="X81" i="1"/>
  <c r="X89" i="1"/>
  <c r="X97" i="1"/>
  <c r="X44" i="1"/>
  <c r="X103" i="1"/>
  <c r="X84" i="1"/>
  <c r="X92" i="1"/>
  <c r="X100" i="1"/>
  <c r="X85" i="1"/>
  <c r="X93" i="1"/>
  <c r="X101" i="1"/>
  <c r="X45" i="1"/>
  <c r="X80" i="1"/>
  <c r="X88" i="1"/>
  <c r="X96" i="1"/>
  <c r="X82" i="1"/>
  <c r="X104" i="1"/>
  <c r="X90" i="1"/>
  <c r="X26" i="1"/>
  <c r="X98" i="1"/>
  <c r="AC175" i="1"/>
  <c r="AD175" i="1" s="1"/>
  <c r="AE175" i="1" s="1"/>
  <c r="W51" i="1"/>
  <c r="W47" i="1"/>
  <c r="AC47" i="1" s="1"/>
  <c r="AD47" i="1" s="1"/>
  <c r="AE47" i="1" s="1"/>
  <c r="W54" i="1"/>
  <c r="AC54" i="1" s="1"/>
  <c r="AD54" i="1" s="1"/>
  <c r="AE54" i="1" s="1"/>
  <c r="W177" i="1"/>
  <c r="AC177" i="1" s="1"/>
  <c r="AD177" i="1" s="1"/>
  <c r="AE177" i="1" s="1"/>
  <c r="W55" i="1"/>
  <c r="AC55" i="1" s="1"/>
  <c r="AD55" i="1" s="1"/>
  <c r="AE55" i="1" s="1"/>
  <c r="W49" i="1"/>
  <c r="AC49" i="1" s="1"/>
  <c r="AD49" i="1" s="1"/>
  <c r="AE49" i="1" s="1"/>
  <c r="W57" i="1"/>
  <c r="AC57" i="1" s="1"/>
  <c r="AD57" i="1" s="1"/>
  <c r="AE57" i="1" s="1"/>
  <c r="W150" i="1"/>
  <c r="AC150" i="1" s="1"/>
  <c r="AD150" i="1" s="1"/>
  <c r="AE150" i="1" s="1"/>
  <c r="W158" i="1"/>
  <c r="W52" i="1"/>
  <c r="AC52" i="1" s="1"/>
  <c r="AD52" i="1" s="1"/>
  <c r="AE52" i="1" s="1"/>
  <c r="W53" i="1"/>
  <c r="AC53" i="1" s="1"/>
  <c r="AD53" i="1" s="1"/>
  <c r="AE53" i="1" s="1"/>
  <c r="W48" i="1"/>
  <c r="W56" i="1"/>
  <c r="AC56" i="1" s="1"/>
  <c r="AD56" i="1" s="1"/>
  <c r="AE56" i="1" s="1"/>
  <c r="W149" i="1"/>
  <c r="AC149" i="1" s="1"/>
  <c r="AD149" i="1" s="1"/>
  <c r="AE149" i="1" s="1"/>
  <c r="W50" i="1"/>
  <c r="AC50" i="1" s="1"/>
  <c r="AD50" i="1" s="1"/>
  <c r="AE50" i="1" s="1"/>
  <c r="W205" i="1"/>
  <c r="AC205" i="1" s="1"/>
  <c r="AD205" i="1" s="1"/>
  <c r="AE205" i="1" s="1"/>
  <c r="W58" i="1"/>
  <c r="AC58" i="1" s="1"/>
  <c r="AD58" i="1" s="1"/>
  <c r="AE58" i="1" s="1"/>
  <c r="W159" i="1"/>
  <c r="E46" i="15"/>
  <c r="E213" i="7"/>
  <c r="G213" i="7" s="1"/>
  <c r="H213" i="7" s="1"/>
  <c r="AB147" i="1"/>
  <c r="AB182" i="1"/>
  <c r="AB176" i="1"/>
  <c r="AC176" i="1" s="1"/>
  <c r="AD176" i="1" s="1"/>
  <c r="AE176" i="1" s="1"/>
  <c r="AB67" i="1"/>
  <c r="AB30" i="1"/>
  <c r="AC30" i="1" s="1"/>
  <c r="AD30" i="1" s="1"/>
  <c r="AE30" i="1" s="1"/>
  <c r="AB269" i="1"/>
  <c r="AC269" i="1" s="1"/>
  <c r="AD269" i="1" s="1"/>
  <c r="AE269" i="1" s="1"/>
  <c r="AB241" i="1"/>
  <c r="E22" i="21"/>
  <c r="F113" i="14"/>
  <c r="I113" i="14" s="1"/>
  <c r="D23" i="21"/>
  <c r="F23" i="21"/>
  <c r="D84" i="14"/>
  <c r="E113" i="14"/>
  <c r="C154" i="14"/>
  <c r="C153" i="14"/>
  <c r="C82" i="14"/>
  <c r="C83" i="14"/>
  <c r="H147" i="7"/>
  <c r="B9" i="13"/>
  <c r="H67" i="14"/>
  <c r="H46" i="19"/>
  <c r="H74" i="15"/>
  <c r="H58" i="20"/>
  <c r="H83" i="6"/>
  <c r="H58" i="8"/>
  <c r="H106" i="6"/>
  <c r="H60" i="5"/>
  <c r="H81" i="4"/>
  <c r="I81" i="14"/>
  <c r="I80" i="8"/>
  <c r="I191" i="7"/>
  <c r="I152" i="14"/>
  <c r="G257" i="7"/>
  <c r="H257" i="7" s="1"/>
  <c r="X40" i="1" l="1"/>
  <c r="X119" i="1"/>
  <c r="X253" i="1"/>
  <c r="X261" i="1"/>
  <c r="X6" i="1"/>
  <c r="X43" i="1"/>
  <c r="X256" i="1"/>
  <c r="X278" i="1"/>
  <c r="X223" i="1"/>
  <c r="X259" i="1"/>
  <c r="X4" i="1"/>
  <c r="X41" i="1"/>
  <c r="X120" i="1"/>
  <c r="X254" i="1"/>
  <c r="X262" i="1"/>
  <c r="X42" i="1"/>
  <c r="X255" i="1"/>
  <c r="X257" i="1"/>
  <c r="X222" i="1"/>
  <c r="X22" i="1"/>
  <c r="X5" i="1"/>
  <c r="X258" i="1"/>
  <c r="X3" i="1"/>
  <c r="X260" i="1"/>
  <c r="F49" i="19"/>
  <c r="F98" i="14"/>
  <c r="W78" i="1"/>
  <c r="AC78" i="1" s="1"/>
  <c r="AD78" i="1" s="1"/>
  <c r="AE78" i="1" s="1"/>
  <c r="W86" i="1"/>
  <c r="AC86" i="1" s="1"/>
  <c r="AD86" i="1" s="1"/>
  <c r="AE86" i="1" s="1"/>
  <c r="W94" i="1"/>
  <c r="AC94" i="1" s="1"/>
  <c r="AD94" i="1" s="1"/>
  <c r="AE94" i="1" s="1"/>
  <c r="W102" i="1"/>
  <c r="AC102" i="1" s="1"/>
  <c r="AD102" i="1" s="1"/>
  <c r="AE102" i="1" s="1"/>
  <c r="W112" i="1"/>
  <c r="AC112" i="1" s="1"/>
  <c r="AD112" i="1" s="1"/>
  <c r="AE112" i="1" s="1"/>
  <c r="W124" i="1"/>
  <c r="AC124" i="1" s="1"/>
  <c r="AD124" i="1" s="1"/>
  <c r="AE124" i="1" s="1"/>
  <c r="W82" i="1"/>
  <c r="AC82" i="1" s="1"/>
  <c r="AD82" i="1" s="1"/>
  <c r="AE82" i="1" s="1"/>
  <c r="W46" i="1"/>
  <c r="AC46" i="1" s="1"/>
  <c r="AD46" i="1" s="1"/>
  <c r="AE46" i="1" s="1"/>
  <c r="W81" i="1"/>
  <c r="AC81" i="1" s="1"/>
  <c r="AD81" i="1" s="1"/>
  <c r="AE81" i="1" s="1"/>
  <c r="W89" i="1"/>
  <c r="W97" i="1"/>
  <c r="W90" i="1"/>
  <c r="AC90" i="1" s="1"/>
  <c r="AD90" i="1" s="1"/>
  <c r="AE90" i="1" s="1"/>
  <c r="W98" i="1"/>
  <c r="AC98" i="1" s="1"/>
  <c r="AD98" i="1" s="1"/>
  <c r="AE98" i="1" s="1"/>
  <c r="W84" i="1"/>
  <c r="AC84" i="1" s="1"/>
  <c r="AD84" i="1" s="1"/>
  <c r="AE84" i="1" s="1"/>
  <c r="W92" i="1"/>
  <c r="AC92" i="1" s="1"/>
  <c r="AD92" i="1" s="1"/>
  <c r="AE92" i="1" s="1"/>
  <c r="W100" i="1"/>
  <c r="AC100" i="1" s="1"/>
  <c r="AD100" i="1" s="1"/>
  <c r="AE100" i="1" s="1"/>
  <c r="W44" i="1"/>
  <c r="AC44" i="1" s="1"/>
  <c r="AD44" i="1" s="1"/>
  <c r="AE44" i="1" s="1"/>
  <c r="W79" i="1"/>
  <c r="AC79" i="1" s="1"/>
  <c r="AD79" i="1" s="1"/>
  <c r="AE79" i="1" s="1"/>
  <c r="W87" i="1"/>
  <c r="AC87" i="1" s="1"/>
  <c r="AD87" i="1" s="1"/>
  <c r="AE87" i="1" s="1"/>
  <c r="W95" i="1"/>
  <c r="AC95" i="1" s="1"/>
  <c r="AD95" i="1" s="1"/>
  <c r="AE95" i="1" s="1"/>
  <c r="W103" i="1"/>
  <c r="W45" i="1"/>
  <c r="AC45" i="1" s="1"/>
  <c r="AD45" i="1" s="1"/>
  <c r="AE45" i="1" s="1"/>
  <c r="W80" i="1"/>
  <c r="AC80" i="1" s="1"/>
  <c r="AD80" i="1" s="1"/>
  <c r="AE80" i="1" s="1"/>
  <c r="W88" i="1"/>
  <c r="AC88" i="1" s="1"/>
  <c r="AD88" i="1" s="1"/>
  <c r="AE88" i="1" s="1"/>
  <c r="W96" i="1"/>
  <c r="AC96" i="1" s="1"/>
  <c r="AD96" i="1" s="1"/>
  <c r="AE96" i="1" s="1"/>
  <c r="W104" i="1"/>
  <c r="AC104" i="1" s="1"/>
  <c r="AD104" i="1" s="1"/>
  <c r="AE104" i="1" s="1"/>
  <c r="W83" i="1"/>
  <c r="AC83" i="1" s="1"/>
  <c r="AD83" i="1" s="1"/>
  <c r="AE83" i="1" s="1"/>
  <c r="W91" i="1"/>
  <c r="AC91" i="1" s="1"/>
  <c r="AD91" i="1" s="1"/>
  <c r="AE91" i="1" s="1"/>
  <c r="W99" i="1"/>
  <c r="AC99" i="1" s="1"/>
  <c r="AD99" i="1" s="1"/>
  <c r="AE99" i="1" s="1"/>
  <c r="W101" i="1"/>
  <c r="AC101" i="1" s="1"/>
  <c r="AD101" i="1" s="1"/>
  <c r="AE101" i="1" s="1"/>
  <c r="W85" i="1"/>
  <c r="AC85" i="1" s="1"/>
  <c r="AD85" i="1" s="1"/>
  <c r="AE85" i="1" s="1"/>
  <c r="W26" i="1"/>
  <c r="W93" i="1"/>
  <c r="C23" i="21"/>
  <c r="AB26" i="1"/>
  <c r="AB164" i="1"/>
  <c r="AB68" i="1"/>
  <c r="AB97" i="1"/>
  <c r="AB51" i="1"/>
  <c r="AC51" i="1" s="1"/>
  <c r="AD51" i="1" s="1"/>
  <c r="AE51" i="1" s="1"/>
  <c r="AB223" i="1"/>
  <c r="AB93" i="1"/>
  <c r="AC93" i="1" s="1"/>
  <c r="AD93" i="1" s="1"/>
  <c r="AE93" i="1" s="1"/>
  <c r="AB89" i="1"/>
  <c r="AC89" i="1" s="1"/>
  <c r="AD89" i="1" s="1"/>
  <c r="AE89" i="1" s="1"/>
  <c r="AB103" i="1"/>
  <c r="AB72" i="1"/>
  <c r="D24" i="21"/>
  <c r="F24" i="21"/>
  <c r="G154" i="7"/>
  <c r="H154" i="7" s="1"/>
  <c r="E23" i="21"/>
  <c r="I154" i="7"/>
  <c r="B10" i="13"/>
  <c r="H152" i="14"/>
  <c r="H81" i="14"/>
  <c r="H80" i="8"/>
  <c r="H191" i="7"/>
  <c r="G198" i="7" s="1"/>
  <c r="H198" i="7" s="1"/>
  <c r="I198" i="7"/>
  <c r="AC26" i="1" l="1"/>
  <c r="AD26" i="1" s="1"/>
  <c r="AE26" i="1" s="1"/>
  <c r="W43" i="1"/>
  <c r="AC43" i="1" s="1"/>
  <c r="AD43" i="1" s="1"/>
  <c r="AE43" i="1" s="1"/>
  <c r="W256" i="1"/>
  <c r="AC256" i="1" s="1"/>
  <c r="AD256" i="1" s="1"/>
  <c r="AE256" i="1" s="1"/>
  <c r="W278" i="1"/>
  <c r="AC278" i="1" s="1"/>
  <c r="AD278" i="1" s="1"/>
  <c r="AE278" i="1" s="1"/>
  <c r="W223" i="1"/>
  <c r="AC223" i="1" s="1"/>
  <c r="AD223" i="1" s="1"/>
  <c r="AE223" i="1" s="1"/>
  <c r="W259" i="1"/>
  <c r="AC259" i="1" s="1"/>
  <c r="AD259" i="1" s="1"/>
  <c r="AE259" i="1" s="1"/>
  <c r="W4" i="1"/>
  <c r="AC4" i="1" s="1"/>
  <c r="AD4" i="1" s="1"/>
  <c r="AE4" i="1" s="1"/>
  <c r="W41" i="1"/>
  <c r="AC41" i="1" s="1"/>
  <c r="AD41" i="1" s="1"/>
  <c r="AE41" i="1" s="1"/>
  <c r="W120" i="1"/>
  <c r="AC120" i="1" s="1"/>
  <c r="AD120" i="1" s="1"/>
  <c r="AE120" i="1" s="1"/>
  <c r="W254" i="1"/>
  <c r="AC254" i="1" s="1"/>
  <c r="AD254" i="1" s="1"/>
  <c r="AE254" i="1" s="1"/>
  <c r="W262" i="1"/>
  <c r="AC262" i="1" s="1"/>
  <c r="AD262" i="1" s="1"/>
  <c r="AE262" i="1" s="1"/>
  <c r="W257" i="1"/>
  <c r="AC257" i="1" s="1"/>
  <c r="AD257" i="1" s="1"/>
  <c r="AE257" i="1" s="1"/>
  <c r="W222" i="1"/>
  <c r="AC222" i="1" s="1"/>
  <c r="AD222" i="1" s="1"/>
  <c r="AE222" i="1" s="1"/>
  <c r="W258" i="1"/>
  <c r="AC258" i="1" s="1"/>
  <c r="AD258" i="1" s="1"/>
  <c r="AE258" i="1" s="1"/>
  <c r="W22" i="1"/>
  <c r="AC22" i="1" s="1"/>
  <c r="AD22" i="1" s="1"/>
  <c r="AE22" i="1" s="1"/>
  <c r="W3" i="1"/>
  <c r="AC3" i="1" s="1"/>
  <c r="AD3" i="1" s="1"/>
  <c r="AE3" i="1" s="1"/>
  <c r="W40" i="1"/>
  <c r="AC40" i="1" s="1"/>
  <c r="AD40" i="1" s="1"/>
  <c r="AE40" i="1" s="1"/>
  <c r="W261" i="1"/>
  <c r="AC261" i="1" s="1"/>
  <c r="AD261" i="1" s="1"/>
  <c r="AE261" i="1" s="1"/>
  <c r="W5" i="1"/>
  <c r="AC5" i="1" s="1"/>
  <c r="AD5" i="1" s="1"/>
  <c r="AE5" i="1" s="1"/>
  <c r="W260" i="1"/>
  <c r="AC260" i="1" s="1"/>
  <c r="AD260" i="1" s="1"/>
  <c r="AE260" i="1" s="1"/>
  <c r="W119" i="1"/>
  <c r="AC119" i="1" s="1"/>
  <c r="AD119" i="1" s="1"/>
  <c r="AE119" i="1" s="1"/>
  <c r="W253" i="1"/>
  <c r="AC253" i="1" s="1"/>
  <c r="AD253" i="1" s="1"/>
  <c r="AE253" i="1" s="1"/>
  <c r="W255" i="1"/>
  <c r="AC255" i="1" s="1"/>
  <c r="AD255" i="1" s="1"/>
  <c r="AE255" i="1" s="1"/>
  <c r="W6" i="1"/>
  <c r="AC6" i="1" s="1"/>
  <c r="AD6" i="1" s="1"/>
  <c r="AE6" i="1" s="1"/>
  <c r="W42" i="1"/>
  <c r="AC42" i="1" s="1"/>
  <c r="AD42" i="1" s="1"/>
  <c r="AE42" i="1" s="1"/>
  <c r="E49" i="19"/>
  <c r="E98" i="14"/>
  <c r="AC97" i="1"/>
  <c r="AD97" i="1" s="1"/>
  <c r="AE97" i="1" s="1"/>
  <c r="E24" i="21"/>
  <c r="X71" i="1"/>
  <c r="X70" i="1"/>
  <c r="X174" i="1"/>
  <c r="X73" i="1"/>
  <c r="X251" i="1"/>
  <c r="X249" i="1"/>
  <c r="X173" i="1"/>
  <c r="X183" i="1"/>
  <c r="X72" i="1"/>
  <c r="X252" i="1"/>
  <c r="X268" i="1"/>
  <c r="X39" i="1"/>
  <c r="X250" i="1"/>
  <c r="F127" i="14"/>
  <c r="AC103" i="1"/>
  <c r="AD103" i="1" s="1"/>
  <c r="AE103" i="1" s="1"/>
  <c r="AB132" i="1"/>
  <c r="AB48" i="1"/>
  <c r="AC48" i="1" s="1"/>
  <c r="AD48" i="1" s="1"/>
  <c r="AE48" i="1" s="1"/>
  <c r="AB212" i="1"/>
  <c r="AC212" i="1" s="1"/>
  <c r="AD212" i="1" s="1"/>
  <c r="AE212" i="1" s="1"/>
  <c r="AB159" i="1"/>
  <c r="AC159" i="1" s="1"/>
  <c r="AD159" i="1" s="1"/>
  <c r="AE159" i="1" s="1"/>
  <c r="AB158" i="1"/>
  <c r="AC158" i="1" s="1"/>
  <c r="AD158" i="1" s="1"/>
  <c r="AE158" i="1" s="1"/>
  <c r="C24" i="21"/>
  <c r="D25" i="21"/>
  <c r="F25" i="21"/>
  <c r="V2" i="1"/>
  <c r="Z2" i="1" s="1"/>
  <c r="Z289" i="1" s="1"/>
  <c r="Z291" i="1" s="1"/>
  <c r="Z292" i="1" s="1"/>
  <c r="Z293" i="1" s="1"/>
  <c r="D155" i="14"/>
  <c r="C53" i="17"/>
  <c r="C54" i="17"/>
  <c r="I52" i="17"/>
  <c r="I37" i="5"/>
  <c r="I52" i="14"/>
  <c r="F169" i="14" l="1"/>
  <c r="X67" i="1"/>
  <c r="X75" i="1"/>
  <c r="X285" i="1"/>
  <c r="X147" i="1"/>
  <c r="X167" i="1"/>
  <c r="X145" i="1"/>
  <c r="X68" i="1"/>
  <c r="X76" i="1"/>
  <c r="X69" i="1"/>
  <c r="X77" i="1"/>
  <c r="X74" i="1"/>
  <c r="X168" i="1"/>
  <c r="X146" i="1"/>
  <c r="X66" i="1"/>
  <c r="X118" i="1"/>
  <c r="F70" i="14"/>
  <c r="F77" i="15"/>
  <c r="F84" i="14"/>
  <c r="W70" i="1"/>
  <c r="AC70" i="1" s="1"/>
  <c r="AD70" i="1" s="1"/>
  <c r="AE70" i="1" s="1"/>
  <c r="W174" i="1"/>
  <c r="AC174" i="1" s="1"/>
  <c r="AD174" i="1" s="1"/>
  <c r="AE174" i="1" s="1"/>
  <c r="W39" i="1"/>
  <c r="AC39" i="1" s="1"/>
  <c r="AD39" i="1" s="1"/>
  <c r="AE39" i="1" s="1"/>
  <c r="W73" i="1"/>
  <c r="AC73" i="1" s="1"/>
  <c r="AD73" i="1" s="1"/>
  <c r="AE73" i="1" s="1"/>
  <c r="W251" i="1"/>
  <c r="AC251" i="1" s="1"/>
  <c r="AD251" i="1" s="1"/>
  <c r="AE251" i="1" s="1"/>
  <c r="W71" i="1"/>
  <c r="AC71" i="1" s="1"/>
  <c r="AD71" i="1" s="1"/>
  <c r="AE71" i="1" s="1"/>
  <c r="W249" i="1"/>
  <c r="AC249" i="1" s="1"/>
  <c r="AD249" i="1" s="1"/>
  <c r="AE249" i="1" s="1"/>
  <c r="W72" i="1"/>
  <c r="AC72" i="1" s="1"/>
  <c r="AD72" i="1" s="1"/>
  <c r="AE72" i="1" s="1"/>
  <c r="W250" i="1"/>
  <c r="AC250" i="1" s="1"/>
  <c r="AD250" i="1" s="1"/>
  <c r="AE250" i="1" s="1"/>
  <c r="W268" i="1"/>
  <c r="AC268" i="1" s="1"/>
  <c r="AD268" i="1" s="1"/>
  <c r="AE268" i="1" s="1"/>
  <c r="W173" i="1"/>
  <c r="AC173" i="1" s="1"/>
  <c r="AD173" i="1" s="1"/>
  <c r="AE173" i="1" s="1"/>
  <c r="W183" i="1"/>
  <c r="AC183" i="1" s="1"/>
  <c r="AD183" i="1" s="1"/>
  <c r="AE183" i="1" s="1"/>
  <c r="W252" i="1"/>
  <c r="AC252" i="1" s="1"/>
  <c r="AD252" i="1" s="1"/>
  <c r="AE252" i="1" s="1"/>
  <c r="E127" i="14"/>
  <c r="C25" i="21"/>
  <c r="AB23" i="1"/>
  <c r="AC23" i="1" s="1"/>
  <c r="AD23" i="1" s="1"/>
  <c r="AE23" i="1" s="1"/>
  <c r="AB197" i="1"/>
  <c r="AC197" i="1" s="1"/>
  <c r="AD197" i="1" s="1"/>
  <c r="AE197" i="1" s="1"/>
  <c r="AB140" i="1"/>
  <c r="I27" i="17"/>
  <c r="E25" i="21"/>
  <c r="D26" i="21"/>
  <c r="F26" i="21"/>
  <c r="I124" i="7"/>
  <c r="H37" i="5"/>
  <c r="H52" i="14"/>
  <c r="H52" i="17"/>
  <c r="I59" i="4"/>
  <c r="I60" i="6"/>
  <c r="I37" i="16"/>
  <c r="D235" i="7"/>
  <c r="E26" i="21" l="1"/>
  <c r="X245" i="1"/>
  <c r="X241" i="1"/>
  <c r="X248" i="1"/>
  <c r="X38" i="1"/>
  <c r="X243" i="1"/>
  <c r="X182" i="1"/>
  <c r="X204" i="1"/>
  <c r="X246" i="1"/>
  <c r="X143" i="1"/>
  <c r="X247" i="1"/>
  <c r="X166" i="1"/>
  <c r="X242" i="1"/>
  <c r="X244" i="1"/>
  <c r="F107" i="15"/>
  <c r="E169" i="14"/>
  <c r="W118" i="1"/>
  <c r="AC118" i="1" s="1"/>
  <c r="AD118" i="1" s="1"/>
  <c r="AE118" i="1" s="1"/>
  <c r="W168" i="1"/>
  <c r="AC168" i="1" s="1"/>
  <c r="AD168" i="1" s="1"/>
  <c r="AE168" i="1" s="1"/>
  <c r="W147" i="1"/>
  <c r="AC147" i="1" s="1"/>
  <c r="AD147" i="1" s="1"/>
  <c r="AE147" i="1" s="1"/>
  <c r="W167" i="1"/>
  <c r="AC167" i="1" s="1"/>
  <c r="AD167" i="1" s="1"/>
  <c r="AE167" i="1" s="1"/>
  <c r="W68" i="1"/>
  <c r="AC68" i="1" s="1"/>
  <c r="AD68" i="1" s="1"/>
  <c r="AE68" i="1" s="1"/>
  <c r="W76" i="1"/>
  <c r="AC76" i="1" s="1"/>
  <c r="AD76" i="1" s="1"/>
  <c r="AE76" i="1" s="1"/>
  <c r="W66" i="1"/>
  <c r="AC66" i="1" s="1"/>
  <c r="AD66" i="1" s="1"/>
  <c r="AE66" i="1" s="1"/>
  <c r="W145" i="1"/>
  <c r="AC145" i="1" s="1"/>
  <c r="AD145" i="1" s="1"/>
  <c r="AE145" i="1" s="1"/>
  <c r="W74" i="1"/>
  <c r="AC74" i="1" s="1"/>
  <c r="AD74" i="1" s="1"/>
  <c r="AE74" i="1" s="1"/>
  <c r="W146" i="1"/>
  <c r="AC146" i="1" s="1"/>
  <c r="AD146" i="1" s="1"/>
  <c r="AE146" i="1" s="1"/>
  <c r="W67" i="1"/>
  <c r="AC67" i="1" s="1"/>
  <c r="AD67" i="1" s="1"/>
  <c r="AE67" i="1" s="1"/>
  <c r="W75" i="1"/>
  <c r="AC75" i="1" s="1"/>
  <c r="AD75" i="1" s="1"/>
  <c r="AE75" i="1" s="1"/>
  <c r="W285" i="1"/>
  <c r="AC285" i="1" s="1"/>
  <c r="AD285" i="1" s="1"/>
  <c r="AE285" i="1" s="1"/>
  <c r="W77" i="1"/>
  <c r="AC77" i="1" s="1"/>
  <c r="AD77" i="1" s="1"/>
  <c r="AE77" i="1" s="1"/>
  <c r="W69" i="1"/>
  <c r="AC69" i="1" s="1"/>
  <c r="AD69" i="1" s="1"/>
  <c r="AE69" i="1" s="1"/>
  <c r="E77" i="15"/>
  <c r="E70" i="14"/>
  <c r="E84" i="14"/>
  <c r="C26" i="21"/>
  <c r="F27" i="21"/>
  <c r="D55" i="14"/>
  <c r="D27" i="21"/>
  <c r="C29" i="15"/>
  <c r="C28" i="15"/>
  <c r="H124" i="7"/>
  <c r="I36" i="8"/>
  <c r="I27" i="15"/>
  <c r="H59" i="4"/>
  <c r="H60" i="6"/>
  <c r="H37" i="16"/>
  <c r="W248" i="1" l="1"/>
  <c r="AC248" i="1" s="1"/>
  <c r="AD248" i="1" s="1"/>
  <c r="AE248" i="1" s="1"/>
  <c r="W38" i="1"/>
  <c r="AC38" i="1" s="1"/>
  <c r="AD38" i="1" s="1"/>
  <c r="AE38" i="1" s="1"/>
  <c r="W243" i="1"/>
  <c r="AC243" i="1" s="1"/>
  <c r="AD243" i="1" s="1"/>
  <c r="AE243" i="1" s="1"/>
  <c r="W182" i="1"/>
  <c r="AC182" i="1" s="1"/>
  <c r="AD182" i="1" s="1"/>
  <c r="AE182" i="1" s="1"/>
  <c r="W204" i="1"/>
  <c r="AC204" i="1" s="1"/>
  <c r="AD204" i="1" s="1"/>
  <c r="AE204" i="1" s="1"/>
  <c r="W246" i="1"/>
  <c r="AC246" i="1" s="1"/>
  <c r="AD246" i="1" s="1"/>
  <c r="AE246" i="1" s="1"/>
  <c r="W244" i="1"/>
  <c r="AC244" i="1" s="1"/>
  <c r="AD244" i="1" s="1"/>
  <c r="AE244" i="1" s="1"/>
  <c r="W241" i="1"/>
  <c r="AC241" i="1" s="1"/>
  <c r="AD241" i="1" s="1"/>
  <c r="AE241" i="1" s="1"/>
  <c r="W166" i="1"/>
  <c r="AC166" i="1" s="1"/>
  <c r="AD166" i="1" s="1"/>
  <c r="AE166" i="1" s="1"/>
  <c r="W242" i="1"/>
  <c r="AC242" i="1" s="1"/>
  <c r="AD242" i="1" s="1"/>
  <c r="AE242" i="1" s="1"/>
  <c r="W143" i="1"/>
  <c r="AC143" i="1" s="1"/>
  <c r="AD143" i="1" s="1"/>
  <c r="AE143" i="1" s="1"/>
  <c r="W245" i="1"/>
  <c r="AC245" i="1" s="1"/>
  <c r="AD245" i="1" s="1"/>
  <c r="AE245" i="1" s="1"/>
  <c r="W247" i="1"/>
  <c r="AC247" i="1" s="1"/>
  <c r="AD247" i="1" s="1"/>
  <c r="AE247" i="1" s="1"/>
  <c r="E107" i="15"/>
  <c r="X181" i="1"/>
  <c r="X144" i="1"/>
  <c r="X208" i="1"/>
  <c r="X240" i="1"/>
  <c r="X137" i="1"/>
  <c r="X157" i="1"/>
  <c r="X239" i="1"/>
  <c r="X277" i="1"/>
  <c r="X63" i="1"/>
  <c r="X138" i="1"/>
  <c r="F155" i="14"/>
  <c r="E27" i="21"/>
  <c r="I131" i="7"/>
  <c r="C27" i="21"/>
  <c r="D41" i="14"/>
  <c r="D28" i="21"/>
  <c r="F28" i="21"/>
  <c r="C40" i="17"/>
  <c r="C39" i="17"/>
  <c r="I58" i="15"/>
  <c r="I38" i="14"/>
  <c r="I38" i="17"/>
  <c r="I28" i="19"/>
  <c r="I316" i="7"/>
  <c r="H36" i="8"/>
  <c r="H27" i="15"/>
  <c r="X237" i="1" l="1"/>
  <c r="X136" i="1"/>
  <c r="X129" i="1"/>
  <c r="X235" i="1"/>
  <c r="X233" i="1"/>
  <c r="X110" i="1"/>
  <c r="X238" i="1"/>
  <c r="X34" i="1"/>
  <c r="X165" i="1"/>
  <c r="X111" i="1"/>
  <c r="X234" i="1"/>
  <c r="X236" i="1"/>
  <c r="F30" i="15"/>
  <c r="X2" i="1"/>
  <c r="W144" i="1"/>
  <c r="AC144" i="1" s="1"/>
  <c r="AD144" i="1" s="1"/>
  <c r="AE144" i="1" s="1"/>
  <c r="W208" i="1"/>
  <c r="AC208" i="1" s="1"/>
  <c r="AD208" i="1" s="1"/>
  <c r="AE208" i="1" s="1"/>
  <c r="W240" i="1"/>
  <c r="AC240" i="1" s="1"/>
  <c r="AD240" i="1" s="1"/>
  <c r="AE240" i="1" s="1"/>
  <c r="W157" i="1"/>
  <c r="AC157" i="1" s="1"/>
  <c r="AD157" i="1" s="1"/>
  <c r="AE157" i="1" s="1"/>
  <c r="W137" i="1"/>
  <c r="AC137" i="1" s="1"/>
  <c r="AD137" i="1" s="1"/>
  <c r="AE137" i="1" s="1"/>
  <c r="W63" i="1"/>
  <c r="AC63" i="1" s="1"/>
  <c r="AE63" i="1" s="1"/>
  <c r="W138" i="1"/>
  <c r="AC138" i="1" s="1"/>
  <c r="AD138" i="1" s="1"/>
  <c r="AE138" i="1" s="1"/>
  <c r="W277" i="1"/>
  <c r="AC277" i="1" s="1"/>
  <c r="AD277" i="1" s="1"/>
  <c r="AE277" i="1" s="1"/>
  <c r="W239" i="1"/>
  <c r="AC239" i="1" s="1"/>
  <c r="AD239" i="1" s="1"/>
  <c r="AE239" i="1" s="1"/>
  <c r="W181" i="1"/>
  <c r="AC181" i="1" s="1"/>
  <c r="AD181" i="1" s="1"/>
  <c r="AE181" i="1" s="1"/>
  <c r="E155" i="14"/>
  <c r="I66" i="4"/>
  <c r="E28" i="21"/>
  <c r="G131" i="7"/>
  <c r="H131" i="7" s="1"/>
  <c r="D29" i="21"/>
  <c r="F29" i="21"/>
  <c r="C28" i="21"/>
  <c r="C40" i="20"/>
  <c r="C38" i="20"/>
  <c r="C39" i="20"/>
  <c r="C42" i="20"/>
  <c r="C41" i="20"/>
  <c r="C37" i="20"/>
  <c r="I36" i="20"/>
  <c r="H28" i="19"/>
  <c r="H38" i="17"/>
  <c r="H38" i="14"/>
  <c r="H316" i="7"/>
  <c r="H58" i="15"/>
  <c r="C29" i="21" l="1"/>
  <c r="X141" i="1"/>
  <c r="X139" i="1"/>
  <c r="X142" i="1"/>
  <c r="X128" i="1"/>
  <c r="X21" i="1"/>
  <c r="X140" i="1"/>
  <c r="F61" i="15"/>
  <c r="F235" i="7"/>
  <c r="F55" i="14"/>
  <c r="W136" i="1"/>
  <c r="AC136" i="1" s="1"/>
  <c r="AD136" i="1" s="1"/>
  <c r="AE136" i="1" s="1"/>
  <c r="W129" i="1"/>
  <c r="AC129" i="1" s="1"/>
  <c r="AD129" i="1" s="1"/>
  <c r="AE129" i="1" s="1"/>
  <c r="W235" i="1"/>
  <c r="AC235" i="1" s="1"/>
  <c r="AD235" i="1" s="1"/>
  <c r="AE235" i="1" s="1"/>
  <c r="W236" i="1"/>
  <c r="AC236" i="1" s="1"/>
  <c r="AD236" i="1" s="1"/>
  <c r="AE236" i="1" s="1"/>
  <c r="W110" i="1"/>
  <c r="AC110" i="1" s="1"/>
  <c r="AD110" i="1" s="1"/>
  <c r="AE110" i="1" s="1"/>
  <c r="W238" i="1"/>
  <c r="AC238" i="1" s="1"/>
  <c r="AD238" i="1" s="1"/>
  <c r="AE238" i="1" s="1"/>
  <c r="W34" i="1"/>
  <c r="AC34" i="1" s="1"/>
  <c r="AD34" i="1" s="1"/>
  <c r="AE34" i="1" s="1"/>
  <c r="W165" i="1"/>
  <c r="AC165" i="1" s="1"/>
  <c r="AD165" i="1" s="1"/>
  <c r="AE165" i="1" s="1"/>
  <c r="W233" i="1"/>
  <c r="AC233" i="1" s="1"/>
  <c r="AD233" i="1" s="1"/>
  <c r="AE233" i="1" s="1"/>
  <c r="W234" i="1"/>
  <c r="AC234" i="1" s="1"/>
  <c r="AD234" i="1" s="1"/>
  <c r="AE234" i="1" s="1"/>
  <c r="W111" i="1"/>
  <c r="AC111" i="1" s="1"/>
  <c r="AD111" i="1" s="1"/>
  <c r="AE111" i="1" s="1"/>
  <c r="W237" i="1"/>
  <c r="AC237" i="1" s="1"/>
  <c r="AD237" i="1" s="1"/>
  <c r="AE237" i="1" s="1"/>
  <c r="E30" i="15"/>
  <c r="W2" i="1"/>
  <c r="AC2" i="1" s="1"/>
  <c r="AD2" i="1" s="1"/>
  <c r="E29" i="21"/>
  <c r="F30" i="21"/>
  <c r="D30" i="21"/>
  <c r="E30" i="21" s="1"/>
  <c r="C20" i="20"/>
  <c r="C16" i="20"/>
  <c r="C19" i="20"/>
  <c r="C15" i="20"/>
  <c r="C17" i="20"/>
  <c r="C18" i="20"/>
  <c r="H36" i="20"/>
  <c r="I14" i="20"/>
  <c r="I10" i="18"/>
  <c r="I228" i="7"/>
  <c r="AE2" i="1" l="1"/>
  <c r="W139" i="1"/>
  <c r="AC139" i="1" s="1"/>
  <c r="AD139" i="1" s="1"/>
  <c r="AE139" i="1" s="1"/>
  <c r="W142" i="1"/>
  <c r="AC142" i="1" s="1"/>
  <c r="AD142" i="1" s="1"/>
  <c r="AE142" i="1" s="1"/>
  <c r="W21" i="1"/>
  <c r="AC21" i="1" s="1"/>
  <c r="AD21" i="1" s="1"/>
  <c r="AE21" i="1" s="1"/>
  <c r="W140" i="1"/>
  <c r="AC140" i="1" s="1"/>
  <c r="AD140" i="1" s="1"/>
  <c r="AE140" i="1" s="1"/>
  <c r="W128" i="1"/>
  <c r="AC128" i="1" s="1"/>
  <c r="AD128" i="1" s="1"/>
  <c r="AE128" i="1" s="1"/>
  <c r="W141" i="1"/>
  <c r="AC141" i="1" s="1"/>
  <c r="AD141" i="1" s="1"/>
  <c r="AE141" i="1" s="1"/>
  <c r="E61" i="15"/>
  <c r="E235" i="7"/>
  <c r="E55" i="14"/>
  <c r="C30" i="21"/>
  <c r="D31" i="21"/>
  <c r="F31" i="21"/>
  <c r="C31" i="21"/>
  <c r="H14" i="20"/>
  <c r="H228" i="7"/>
  <c r="H10" i="18"/>
  <c r="I169" i="7"/>
  <c r="I37" i="6"/>
  <c r="I36" i="4"/>
  <c r="W164" i="1" l="1"/>
  <c r="AC164" i="1" s="1"/>
  <c r="AD164" i="1" s="1"/>
  <c r="AE164" i="1" s="1"/>
  <c r="W216" i="1"/>
  <c r="AC216" i="1" s="1"/>
  <c r="AD216" i="1" s="1"/>
  <c r="AE216" i="1" s="1"/>
  <c r="W135" i="1"/>
  <c r="AC135" i="1" s="1"/>
  <c r="AD135" i="1" s="1"/>
  <c r="AE135" i="1" s="1"/>
  <c r="E41" i="14"/>
  <c r="E31" i="21"/>
  <c r="X164" i="1"/>
  <c r="X216" i="1"/>
  <c r="X135" i="1"/>
  <c r="F41" i="14"/>
  <c r="D32" i="21"/>
  <c r="E32" i="21" s="1"/>
  <c r="F32" i="21"/>
  <c r="I58" i="7"/>
  <c r="I38" i="18"/>
  <c r="H36" i="4"/>
  <c r="H169" i="7"/>
  <c r="G176" i="7" s="1"/>
  <c r="H176" i="7" s="1"/>
  <c r="H37" i="6"/>
  <c r="I176" i="7"/>
  <c r="C32" i="21" l="1"/>
  <c r="D33" i="21"/>
  <c r="F33" i="21"/>
  <c r="H58" i="7"/>
  <c r="H38" i="18"/>
  <c r="E33" i="21" l="1"/>
  <c r="X232" i="1"/>
  <c r="X117" i="1"/>
  <c r="X172" i="1"/>
  <c r="X231" i="1"/>
  <c r="C33" i="21"/>
  <c r="D34" i="21"/>
  <c r="F34" i="21"/>
  <c r="C25" i="17"/>
  <c r="C26" i="17"/>
  <c r="I24" i="17"/>
  <c r="W232" i="1" l="1"/>
  <c r="AC232" i="1" s="1"/>
  <c r="AD232" i="1" s="1"/>
  <c r="AE232" i="1" s="1"/>
  <c r="W117" i="1"/>
  <c r="AC117" i="1" s="1"/>
  <c r="AD117" i="1" s="1"/>
  <c r="AE117" i="1" s="1"/>
  <c r="W172" i="1"/>
  <c r="AC172" i="1" s="1"/>
  <c r="AD172" i="1" s="1"/>
  <c r="AE172" i="1" s="1"/>
  <c r="W231" i="1"/>
  <c r="AC231" i="1" s="1"/>
  <c r="AD231" i="1" s="1"/>
  <c r="AE231" i="1" s="1"/>
  <c r="X276" i="1"/>
  <c r="X180" i="1"/>
  <c r="C34" i="21"/>
  <c r="D27" i="14"/>
  <c r="F35" i="21"/>
  <c r="D35" i="21"/>
  <c r="E34" i="21"/>
  <c r="I36" i="7"/>
  <c r="H24" i="17"/>
  <c r="W180" i="1" l="1"/>
  <c r="AC180" i="1" s="1"/>
  <c r="AD180" i="1" s="1"/>
  <c r="AE180" i="1" s="1"/>
  <c r="W276" i="1"/>
  <c r="AC276" i="1" s="1"/>
  <c r="AD276" i="1" s="1"/>
  <c r="AE276" i="1" s="1"/>
  <c r="C35" i="21"/>
  <c r="X62" i="1"/>
  <c r="X163" i="1"/>
  <c r="X192" i="1"/>
  <c r="E35" i="21"/>
  <c r="F27" i="14"/>
  <c r="D13" i="19"/>
  <c r="F36" i="21"/>
  <c r="D36" i="21"/>
  <c r="X156" i="1" s="1"/>
  <c r="I14" i="6"/>
  <c r="H36" i="7"/>
  <c r="W192" i="1" l="1"/>
  <c r="AC192" i="1" s="1"/>
  <c r="AD192" i="1" s="1"/>
  <c r="AE192" i="1" s="1"/>
  <c r="W62" i="1"/>
  <c r="AC62" i="1" s="1"/>
  <c r="AE62" i="1" s="1"/>
  <c r="W163" i="1"/>
  <c r="AC163" i="1" s="1"/>
  <c r="AD163" i="1" s="1"/>
  <c r="AE163" i="1" s="1"/>
  <c r="E36" i="21"/>
  <c r="F13" i="19"/>
  <c r="C36" i="21"/>
  <c r="W156" i="1" s="1"/>
  <c r="AC156" i="1" s="1"/>
  <c r="AD156" i="1" s="1"/>
  <c r="AE156" i="1" s="1"/>
  <c r="F37" i="21"/>
  <c r="D37" i="21"/>
  <c r="E37" i="21" s="1"/>
  <c r="I24" i="14"/>
  <c r="I103" i="4"/>
  <c r="I10" i="19"/>
  <c r="H14" i="6"/>
  <c r="E27" i="14" l="1"/>
  <c r="F38" i="21"/>
  <c r="D38" i="21"/>
  <c r="E13" i="19"/>
  <c r="C37" i="21"/>
  <c r="C12" i="17"/>
  <c r="C11" i="17"/>
  <c r="H24" i="14"/>
  <c r="H103" i="4"/>
  <c r="H10" i="19"/>
  <c r="I14" i="8"/>
  <c r="I10" i="17"/>
  <c r="C38" i="21" l="1"/>
  <c r="X230" i="1"/>
  <c r="X116" i="1"/>
  <c r="D39" i="21"/>
  <c r="F39" i="21"/>
  <c r="D13" i="14"/>
  <c r="C39" i="21"/>
  <c r="E38" i="21"/>
  <c r="C20" i="5"/>
  <c r="C16" i="5"/>
  <c r="C18" i="5"/>
  <c r="C19" i="5"/>
  <c r="C15" i="5"/>
  <c r="C17" i="5"/>
  <c r="H14" i="8"/>
  <c r="H10" i="17"/>
  <c r="I14" i="5"/>
  <c r="W19" i="1" l="1"/>
  <c r="AC19" i="1" s="1"/>
  <c r="AD19" i="1" s="1"/>
  <c r="AE19" i="1" s="1"/>
  <c r="W20" i="1"/>
  <c r="AC20" i="1" s="1"/>
  <c r="AD20" i="1" s="1"/>
  <c r="AE20" i="1" s="1"/>
  <c r="X19" i="1"/>
  <c r="X20" i="1"/>
  <c r="W230" i="1"/>
  <c r="AC230" i="1" s="1"/>
  <c r="AD230" i="1" s="1"/>
  <c r="AE230" i="1" s="1"/>
  <c r="W116" i="1"/>
  <c r="AC116" i="1" s="1"/>
  <c r="AD116" i="1" s="1"/>
  <c r="AE116" i="1" s="1"/>
  <c r="F13" i="14"/>
  <c r="E39" i="21"/>
  <c r="F40" i="21"/>
  <c r="D40" i="21"/>
  <c r="H14" i="5"/>
  <c r="I14" i="7"/>
  <c r="X133" i="1" l="1"/>
  <c r="X134" i="1"/>
  <c r="F14" i="15"/>
  <c r="C40" i="21"/>
  <c r="E40" i="21"/>
  <c r="F41" i="21"/>
  <c r="D41" i="21"/>
  <c r="E41" i="21" s="1"/>
  <c r="C41" i="21"/>
  <c r="H14" i="7"/>
  <c r="W134" i="1" l="1"/>
  <c r="AC134" i="1" s="1"/>
  <c r="AD134" i="1" s="1"/>
  <c r="AE134" i="1" s="1"/>
  <c r="W133" i="1"/>
  <c r="AC133" i="1" s="1"/>
  <c r="AD133" i="1" s="1"/>
  <c r="AE133" i="1" s="1"/>
  <c r="E14" i="15"/>
  <c r="E13" i="14"/>
  <c r="F42" i="21"/>
  <c r="D42" i="21"/>
  <c r="E42" i="21" s="1"/>
  <c r="C12" i="15"/>
  <c r="C13" i="15"/>
  <c r="I11" i="15"/>
  <c r="I10" i="14"/>
  <c r="D43" i="21" l="1"/>
  <c r="E43" i="21" s="1"/>
  <c r="F43" i="21"/>
  <c r="C43" i="21"/>
  <c r="C42" i="21"/>
  <c r="H10" i="14"/>
  <c r="H11" i="15"/>
  <c r="D44" i="21" l="1"/>
  <c r="F44" i="21"/>
  <c r="C44" i="21"/>
  <c r="W18" i="1" s="1"/>
  <c r="AC18" i="1" s="1"/>
  <c r="AD18" i="1" s="1"/>
  <c r="AE18" i="1" l="1"/>
  <c r="E44" i="21"/>
  <c r="X18" i="1"/>
  <c r="D45" i="21"/>
  <c r="F45" i="21"/>
  <c r="F46" i="21" l="1"/>
  <c r="D46" i="21"/>
  <c r="C45" i="21"/>
  <c r="E45" i="21"/>
  <c r="E46" i="21" l="1"/>
  <c r="X132" i="1"/>
  <c r="C46" i="21"/>
  <c r="W132" i="1" s="1"/>
  <c r="AC132" i="1" s="1"/>
  <c r="AD132" i="1" s="1"/>
  <c r="F47" i="21"/>
  <c r="D47" i="21"/>
  <c r="E47" i="21" s="1"/>
  <c r="C47" i="21"/>
  <c r="AE132" i="1" l="1"/>
  <c r="AD289" i="1"/>
  <c r="AD291" i="1" s="1"/>
  <c r="AD292" i="1" s="1"/>
  <c r="AD293" i="1" s="1"/>
  <c r="D48" i="21"/>
  <c r="E48" i="21" s="1"/>
  <c r="F48" i="21"/>
  <c r="C15" i="4"/>
  <c r="C20" i="4"/>
  <c r="C19" i="4"/>
  <c r="C18" i="4"/>
  <c r="C17" i="4"/>
  <c r="C16" i="4"/>
  <c r="I14" i="4"/>
  <c r="C48" i="21" l="1"/>
  <c r="H14" i="4"/>
  <c r="H148" i="4" l="1"/>
  <c r="I148" i="4"/>
  <c r="C148" i="4"/>
  <c r="B148" i="4"/>
</calcChain>
</file>

<file path=xl/sharedStrings.xml><?xml version="1.0" encoding="utf-8"?>
<sst xmlns="http://schemas.openxmlformats.org/spreadsheetml/2006/main" count="4525" uniqueCount="1328">
  <si>
    <t xml:space="preserve">This worksheet is used to save and retrieve Lawson DrillAround mapping information.  Do not Delete This WorkSheet. </t>
  </si>
  <si>
    <t>ProductLine</t>
  </si>
  <si>
    <t>COHP10</t>
  </si>
  <si>
    <t>Created with Query Wizard 9.0.3.1</t>
  </si>
  <si>
    <t>SystemCode</t>
  </si>
  <si>
    <t>SSType</t>
  </si>
  <si>
    <t>KeyFields</t>
  </si>
  <si>
    <t>kfn</t>
  </si>
  <si>
    <t>Required</t>
  </si>
  <si>
    <t>MappedFields</t>
  </si>
  <si>
    <t>Type</t>
  </si>
  <si>
    <t>Average</t>
  </si>
  <si>
    <t>CR</t>
  </si>
  <si>
    <t>Midpt</t>
  </si>
  <si>
    <t>Grd</t>
  </si>
  <si>
    <t>Min</t>
  </si>
  <si>
    <t>Max</t>
  </si>
  <si>
    <t>Range</t>
  </si>
  <si>
    <t>Sources</t>
  </si>
  <si>
    <t>Avg</t>
  </si>
  <si>
    <t>Comparison Titles</t>
  </si>
  <si>
    <t>Median (50th pctile)</t>
  </si>
  <si>
    <t>Average (Cities)</t>
  </si>
  <si>
    <t>Median (Cities-50th pctile)</t>
  </si>
  <si>
    <t>Recommendation</t>
  </si>
  <si>
    <t>Notes:</t>
  </si>
  <si>
    <t>Yrs</t>
  </si>
  <si>
    <t>Pct</t>
  </si>
  <si>
    <t>Boone</t>
  </si>
  <si>
    <t>Catawba County</t>
  </si>
  <si>
    <t>Foothills Health</t>
  </si>
  <si>
    <t>Hickory</t>
  </si>
  <si>
    <t>Iredell County</t>
  </si>
  <si>
    <t>Lincoln County</t>
  </si>
  <si>
    <t>Watauga County</t>
  </si>
  <si>
    <t>Wilkes County</t>
  </si>
  <si>
    <t>Animal Shelter Attendant</t>
  </si>
  <si>
    <t>Processing Assistant III</t>
  </si>
  <si>
    <t>Deputy Register of Deeds</t>
  </si>
  <si>
    <t>EMT Basic</t>
  </si>
  <si>
    <t>Library Assistant</t>
  </si>
  <si>
    <t>Telecommunicator</t>
  </si>
  <si>
    <t>Animal Control Officer</t>
  </si>
  <si>
    <t>Public Health Educator I</t>
  </si>
  <si>
    <t>Detention Officer</t>
  </si>
  <si>
    <t>Child Support Agent II</t>
  </si>
  <si>
    <t>Deputy Sheriff</t>
  </si>
  <si>
    <t>Paramedic</t>
  </si>
  <si>
    <t>Building Codes Inspector I</t>
  </si>
  <si>
    <t>Payroll Specialist</t>
  </si>
  <si>
    <t>Real Property Appraiser</t>
  </si>
  <si>
    <t>Social Worker II</t>
  </si>
  <si>
    <t>Detention Shift Supervisor</t>
  </si>
  <si>
    <t>Veterans Services Director</t>
  </si>
  <si>
    <t>Deputy Sheriff Sergeant</t>
  </si>
  <si>
    <t>EMS Shift Supervisor</t>
  </si>
  <si>
    <t>Clerk to the Board</t>
  </si>
  <si>
    <t>GIS Administrator</t>
  </si>
  <si>
    <t>Public Health Nurse II</t>
  </si>
  <si>
    <t>Animal Control Manager</t>
  </si>
  <si>
    <t>Business Officer I</t>
  </si>
  <si>
    <t>Fire Marshal</t>
  </si>
  <si>
    <t>Social Work Supervisor III</t>
  </si>
  <si>
    <t>Elections Director</t>
  </si>
  <si>
    <t>Public Information Officer</t>
  </si>
  <si>
    <t>Register of Deeds</t>
  </si>
  <si>
    <t>Attorney I</t>
  </si>
  <si>
    <t>Library Director</t>
  </si>
  <si>
    <t>Attorney II</t>
  </si>
  <si>
    <t>Human Resources Director</t>
  </si>
  <si>
    <t>Tax Administrator</t>
  </si>
  <si>
    <t>Emergency Services Director</t>
  </si>
  <si>
    <t>Finance Director</t>
  </si>
  <si>
    <t>Sheriff</t>
  </si>
  <si>
    <t>Public Health Director</t>
  </si>
  <si>
    <t>Social Services Director</t>
  </si>
  <si>
    <t>County Manager</t>
  </si>
  <si>
    <t>Chief Deputy Sheriff</t>
  </si>
  <si>
    <t>Income Maint Caseworker II</t>
  </si>
  <si>
    <t>Appalachian Health Care</t>
  </si>
  <si>
    <t>Median (Counties-50th pctile)</t>
  </si>
  <si>
    <t>Average (Counties)</t>
  </si>
  <si>
    <t>No match</t>
  </si>
  <si>
    <t>Clerk To The Board</t>
  </si>
  <si>
    <t>Human Resources Dir</t>
  </si>
  <si>
    <t xml:space="preserve">Paramedic </t>
  </si>
  <si>
    <t>Fire Safety/Emerg Mgt Dir</t>
  </si>
  <si>
    <t>Admin Assistant I</t>
  </si>
  <si>
    <t>Processing Asst III</t>
  </si>
  <si>
    <t>Local Health Director</t>
  </si>
  <si>
    <t>Environ Health Supr II</t>
  </si>
  <si>
    <t>Medical Lab Tech II</t>
  </si>
  <si>
    <t>Detention Center Major</t>
  </si>
  <si>
    <t>Detention Sergeant</t>
  </si>
  <si>
    <t>Emergency Comm/911 Dir</t>
  </si>
  <si>
    <t>Telecom Shift Supervisor</t>
  </si>
  <si>
    <t>Telecommunicator II</t>
  </si>
  <si>
    <t>Animal Services Director</t>
  </si>
  <si>
    <t>Animal Care Tech</t>
  </si>
  <si>
    <t>Tax Administrator/Collector</t>
  </si>
  <si>
    <t>Deliq Tax Coll Supr/Asst Tax Coll</t>
  </si>
  <si>
    <t>Real Property Appraiser I</t>
  </si>
  <si>
    <t>Emergency Services Dir</t>
  </si>
  <si>
    <t>Information Technology Dir</t>
  </si>
  <si>
    <t>Children's Librarian</t>
  </si>
  <si>
    <t>Veterans Service Officer</t>
  </si>
  <si>
    <t>Environ Health Supr (no levels)</t>
  </si>
  <si>
    <t>Telecommunication Mgr</t>
  </si>
  <si>
    <t>Chief Deputy</t>
  </si>
  <si>
    <t>Chief Building Inspector</t>
  </si>
  <si>
    <t>Medical Lab Technician II</t>
  </si>
  <si>
    <t>Deputy Sheriff Major</t>
  </si>
  <si>
    <t>911 Shift Supervisor</t>
  </si>
  <si>
    <t>Director of Elections</t>
  </si>
  <si>
    <t>Info Tech Administrator</t>
  </si>
  <si>
    <t>Building Services Official I</t>
  </si>
  <si>
    <t>Senior Department Attorney</t>
  </si>
  <si>
    <t>Public Health Nurse (no levels)</t>
  </si>
  <si>
    <t>Medical Lab Tech</t>
  </si>
  <si>
    <t>911 Administrator</t>
  </si>
  <si>
    <t>911 Telecommunicator</t>
  </si>
  <si>
    <t>Animal Services Manager</t>
  </si>
  <si>
    <t>Tax Collector</t>
  </si>
  <si>
    <t>Real Estate Appraiser I</t>
  </si>
  <si>
    <t>Animal Services Officer</t>
  </si>
  <si>
    <t>Asst Tax Collector (no other title)</t>
  </si>
  <si>
    <t>Info Technology Director</t>
  </si>
  <si>
    <t>Detention Captain</t>
  </si>
  <si>
    <t>Detention Officer I</t>
  </si>
  <si>
    <t>Tax Collection Supv</t>
  </si>
  <si>
    <t>Admin Asst/Clerk to the Board</t>
  </si>
  <si>
    <t>Human Resources Manager</t>
  </si>
  <si>
    <t>DSS Director</t>
  </si>
  <si>
    <t>(See App Health Care)</t>
  </si>
  <si>
    <t>Chief Deputy Sheriff-Major</t>
  </si>
  <si>
    <t>Chief Detention Officer</t>
  </si>
  <si>
    <t>Jailer I</t>
  </si>
  <si>
    <t>Telecommunications Supr</t>
  </si>
  <si>
    <t>Telecommunicator I</t>
  </si>
  <si>
    <t>Chief Animal Control Officer</t>
  </si>
  <si>
    <t>Tax Collections Director</t>
  </si>
  <si>
    <t>Tax Appraiser I</t>
  </si>
  <si>
    <t>Asst To Mgr/Clerk To The Board</t>
  </si>
  <si>
    <t>Payroll/Finance Technician</t>
  </si>
  <si>
    <t>Building Codes Inspector</t>
  </si>
  <si>
    <t>Deputy Sheriff I</t>
  </si>
  <si>
    <t>Town Manager</t>
  </si>
  <si>
    <t>Town Clerk</t>
  </si>
  <si>
    <t>County function</t>
  </si>
  <si>
    <t>Police Chief</t>
  </si>
  <si>
    <t>Police Major</t>
  </si>
  <si>
    <t>Police Sergeant</t>
  </si>
  <si>
    <t>Police Officer</t>
  </si>
  <si>
    <t>Communications Supv</t>
  </si>
  <si>
    <t>Deputy Chief of Police</t>
  </si>
  <si>
    <t>City Manager</t>
  </si>
  <si>
    <t>City Clerk</t>
  </si>
  <si>
    <t>Info Technology Manager</t>
  </si>
  <si>
    <t>Library Branch Manager</t>
  </si>
  <si>
    <t>Code Enforcement Officer</t>
  </si>
  <si>
    <t>Chief of Police</t>
  </si>
  <si>
    <t>Police Officer I</t>
  </si>
  <si>
    <t>(See App Hlth Care)</t>
  </si>
  <si>
    <t>Paroll Accountant</t>
  </si>
  <si>
    <t>Chief Info Officer</t>
  </si>
  <si>
    <t>Building Inspector I</t>
  </si>
  <si>
    <t>Child Support Agent</t>
  </si>
  <si>
    <t>Health Director</t>
  </si>
  <si>
    <t>Public Health Educator (no lvls)</t>
  </si>
  <si>
    <t>No match (just Mgr level)</t>
  </si>
  <si>
    <t>Lab Tech</t>
  </si>
  <si>
    <t>Communications Director</t>
  </si>
  <si>
    <t>Detention Administrator</t>
  </si>
  <si>
    <t>Detention Lieutenant</t>
  </si>
  <si>
    <t>Only HR Specialist</t>
  </si>
  <si>
    <t>Deputy Director</t>
  </si>
  <si>
    <t>Deputy ROD</t>
  </si>
  <si>
    <t>Deputy ROD I of III</t>
  </si>
  <si>
    <t>Appalachian Regional Lib</t>
  </si>
  <si>
    <t>Asst Co Mgr is CFO</t>
  </si>
  <si>
    <t>Finance/Payroll Specialist</t>
  </si>
  <si>
    <t>Fin Acctng Tech II</t>
  </si>
  <si>
    <t xml:space="preserve">Attorney II </t>
  </si>
  <si>
    <t>DSS Attorney</t>
  </si>
  <si>
    <t>Health District</t>
  </si>
  <si>
    <t>Police Telecommunicator</t>
  </si>
  <si>
    <t>No Comparable Classification</t>
  </si>
  <si>
    <t>Statesville</t>
  </si>
  <si>
    <t>Ashe County</t>
  </si>
  <si>
    <t>Caldwell County</t>
  </si>
  <si>
    <t/>
  </si>
  <si>
    <t xml:space="preserve">  Mn</t>
  </si>
  <si>
    <t xml:space="preserve">  Midpt</t>
  </si>
  <si>
    <t xml:space="preserve">  Max</t>
  </si>
  <si>
    <t>County Attorney</t>
  </si>
  <si>
    <t>Economic Development Dir</t>
  </si>
  <si>
    <t>Assistant HR Director</t>
  </si>
  <si>
    <t>HR Assistant</t>
  </si>
  <si>
    <t>Deputy Elections Director</t>
  </si>
  <si>
    <t>Admin Sec/Clerk to Board</t>
  </si>
  <si>
    <t>Acct Clerk/Personnel Asst</t>
  </si>
  <si>
    <t>Enterprise &amp; Econ Dev Dir</t>
  </si>
  <si>
    <t>Deputy Fin Dir/MUNIS Admin</t>
  </si>
  <si>
    <t>Financial Analyst</t>
  </si>
  <si>
    <t>Parks &amp; Rec Director</t>
  </si>
  <si>
    <t>Park Ranger</t>
  </si>
  <si>
    <t>Rec &amp; Grounds Coord</t>
  </si>
  <si>
    <t>Park Attendant</t>
  </si>
  <si>
    <t>Park Maintenance Tech</t>
  </si>
  <si>
    <t>Park Maint. Wrkr</t>
  </si>
  <si>
    <t>Parks Office Assistant</t>
  </si>
  <si>
    <t>Parks Maint. Supv</t>
  </si>
  <si>
    <t>Park Manager</t>
  </si>
  <si>
    <t>Fiscal Operations Director</t>
  </si>
  <si>
    <t>Deputy Finance Director</t>
  </si>
  <si>
    <t>Accounting Asst.  IV</t>
  </si>
  <si>
    <t>Shift Supervisor</t>
  </si>
  <si>
    <t>Assistant Shift Supervisor</t>
  </si>
  <si>
    <t>EMS Training Officer</t>
  </si>
  <si>
    <t>Admin Support Assistant I</t>
  </si>
  <si>
    <t>Director Public Services</t>
  </si>
  <si>
    <t>Director Emerg Mgmt/Asst FM</t>
  </si>
  <si>
    <t>Fire Marshal/Asst EM Dir</t>
  </si>
  <si>
    <t>Emerg Mgmt Planner</t>
  </si>
  <si>
    <t>Admin Specialist</t>
  </si>
  <si>
    <t>Systems Analyst</t>
  </si>
  <si>
    <t>GIS Tech/911 Address Coord</t>
  </si>
  <si>
    <t>Web Master/PEG &amp; Soc Med Coord</t>
  </si>
  <si>
    <t>Circulation Supervisor</t>
  </si>
  <si>
    <t>Chief Bldg Code Enf Ofcr</t>
  </si>
  <si>
    <t>Bldg Code Inspector III</t>
  </si>
  <si>
    <t>Building Codes Inspector II</t>
  </si>
  <si>
    <t>Caldwell Couunty</t>
  </si>
  <si>
    <t>Code Compliance Officer</t>
  </si>
  <si>
    <t>S&amp;W Educ Coord/Admin Asst</t>
  </si>
  <si>
    <t>Soil&amp;Water Conservationist</t>
  </si>
  <si>
    <t>Director of IT</t>
  </si>
  <si>
    <t>Computer Tech IV</t>
  </si>
  <si>
    <t>Computer Support Tech II</t>
  </si>
  <si>
    <t>Bldg Codes Inspector II</t>
  </si>
  <si>
    <t>Fire Marshal/Fire Inspector</t>
  </si>
  <si>
    <t>Inspections Clerk</t>
  </si>
  <si>
    <t>Bldg Code Inspector I</t>
  </si>
  <si>
    <t>Soil Technician</t>
  </si>
  <si>
    <t>S&amp;W Secretary</t>
  </si>
  <si>
    <t>Bldg Codes Administrator</t>
  </si>
  <si>
    <t>Caldwell Counth</t>
  </si>
  <si>
    <t>Admin Asst I Bldg Standards</t>
  </si>
  <si>
    <t>Admin Asst III Bldg Standards</t>
  </si>
  <si>
    <t>Bldg Standards Div Mgr</t>
  </si>
  <si>
    <t>Bldg Inspector II</t>
  </si>
  <si>
    <t>Bldg Inspector III</t>
  </si>
  <si>
    <t xml:space="preserve">Telecommunicator </t>
  </si>
  <si>
    <t>Deputy VII</t>
  </si>
  <si>
    <t>Deputy V</t>
  </si>
  <si>
    <t>Deputy II</t>
  </si>
  <si>
    <t>Detention Officer IV</t>
  </si>
  <si>
    <t>Telecommunicator V</t>
  </si>
  <si>
    <t>Telecommunicator III</t>
  </si>
  <si>
    <t>Animal Control Director</t>
  </si>
  <si>
    <t>Chief Deputy Sheriff Major</t>
  </si>
  <si>
    <t>Detective</t>
  </si>
  <si>
    <t>Lieutenant</t>
  </si>
  <si>
    <t>SRO</t>
  </si>
  <si>
    <t>Telecommunication Supv</t>
  </si>
  <si>
    <t>Director Animal Services</t>
  </si>
  <si>
    <t>Animal Care Technician</t>
  </si>
  <si>
    <t>Admin Officer I Sheriff</t>
  </si>
  <si>
    <t>Assist Police Chief</t>
  </si>
  <si>
    <t>HHS Director</t>
  </si>
  <si>
    <t>Env Hlth Program Spec</t>
  </si>
  <si>
    <t>Child Support Supervisor I</t>
  </si>
  <si>
    <t xml:space="preserve">Child Support Supr </t>
  </si>
  <si>
    <t>Accounting Specialist II</t>
  </si>
  <si>
    <t>Heavy Equipment Operator</t>
  </si>
  <si>
    <t>Private Operation</t>
  </si>
  <si>
    <t>Director PW &amp; Solid Waste</t>
  </si>
  <si>
    <t>Tax Asst Admin/Collector</t>
  </si>
  <si>
    <t>Land Records/Mapping/Reval Coord</t>
  </si>
  <si>
    <t>Tax Technician</t>
  </si>
  <si>
    <t>Real Property Tax Specialist</t>
  </si>
  <si>
    <t>Delinquent Tax Spec</t>
  </si>
  <si>
    <t>Senior Center Director</t>
  </si>
  <si>
    <t>Maint Admin Specialist</t>
  </si>
  <si>
    <t>Maint Mechanic</t>
  </si>
  <si>
    <t>Grounds Keeper</t>
  </si>
  <si>
    <t>NCDMV Supervisor</t>
  </si>
  <si>
    <t>NCDMV Veh Registration Clerk</t>
  </si>
  <si>
    <t xml:space="preserve">DMV Registration Clerk </t>
  </si>
  <si>
    <t>Tax Coll Clerk/Real</t>
  </si>
  <si>
    <t>Motor Veh Reg Supv</t>
  </si>
  <si>
    <t>EDC Employee</t>
  </si>
  <si>
    <t>Asst HR Director</t>
  </si>
  <si>
    <t>HR Specialist</t>
  </si>
  <si>
    <t>PIO</t>
  </si>
  <si>
    <t>Sr Elections Specialist</t>
  </si>
  <si>
    <t>EMS Asst Shift Supv</t>
  </si>
  <si>
    <t>EMS Training Coord.</t>
  </si>
  <si>
    <t>EMS Admin Asst</t>
  </si>
  <si>
    <t>Ashe Medics</t>
  </si>
  <si>
    <t>Watauga Medics</t>
  </si>
  <si>
    <t>Emerg Mgmt Coord.</t>
  </si>
  <si>
    <t>Emerg Mgmt Off Asst IV</t>
  </si>
  <si>
    <t>Fire Marshal/Asst Fire Chief</t>
  </si>
  <si>
    <t>Deputy Fire Marshal/Fire CPT</t>
  </si>
  <si>
    <t>Acctng Tech/Payroll</t>
  </si>
  <si>
    <t>Acctng Tech/AP</t>
  </si>
  <si>
    <t>P&amp;R Admin Secretary</t>
  </si>
  <si>
    <t>Veterans Services Officer</t>
  </si>
  <si>
    <t>Veterans Services/Safety Officer</t>
  </si>
  <si>
    <t>Soil &amp; Water Conservationist</t>
  </si>
  <si>
    <t>Child Support Supv I</t>
  </si>
  <si>
    <t>EMP #</t>
  </si>
  <si>
    <t>LAST NAME</t>
  </si>
  <si>
    <t>FIRST NAME</t>
  </si>
  <si>
    <t>MI</t>
  </si>
  <si>
    <t>DEPARTMENT</t>
  </si>
  <si>
    <t>POSITION TITLE</t>
  </si>
  <si>
    <t>HIRE DATE</t>
  </si>
  <si>
    <t>FULL-TIME DATE</t>
  </si>
  <si>
    <t>POSITION DATE</t>
  </si>
  <si>
    <t>Yrs of Service</t>
  </si>
  <si>
    <t>Yrs in Posn</t>
  </si>
  <si>
    <t>ANNUAL SALARY</t>
  </si>
  <si>
    <t>GRADE</t>
  </si>
  <si>
    <t xml:space="preserve"> Min</t>
  </si>
  <si>
    <t xml:space="preserve"> Midpt</t>
  </si>
  <si>
    <t xml:space="preserve"> Max</t>
  </si>
  <si>
    <t xml:space="preserve"> % &gt; Min</t>
  </si>
  <si>
    <t xml:space="preserve"> CR</t>
  </si>
  <si>
    <t>3404</t>
  </si>
  <si>
    <t>FOSTER</t>
  </si>
  <si>
    <t>GREGORY</t>
  </si>
  <si>
    <t>W</t>
  </si>
  <si>
    <t>911 COMMUNICATIONS</t>
  </si>
  <si>
    <t>TELECOMMUNICATIONS MANAGER</t>
  </si>
  <si>
    <t>07/02/2007</t>
  </si>
  <si>
    <t>72</t>
  </si>
  <si>
    <t>3417</t>
  </si>
  <si>
    <t>GOODWIN</t>
  </si>
  <si>
    <t>JAMES</t>
  </si>
  <si>
    <t>H</t>
  </si>
  <si>
    <t>TELECOMMUNICATIONS SUPERVISOR</t>
  </si>
  <si>
    <t>11/06/2017</t>
  </si>
  <si>
    <t>66</t>
  </si>
  <si>
    <t>2535</t>
  </si>
  <si>
    <t>JORDAN</t>
  </si>
  <si>
    <t>MATTHEW</t>
  </si>
  <si>
    <t>D</t>
  </si>
  <si>
    <t>3407</t>
  </si>
  <si>
    <t>LEE</t>
  </si>
  <si>
    <t>PATRICIA</t>
  </si>
  <si>
    <t>A</t>
  </si>
  <si>
    <t>08/02/2004</t>
  </si>
  <si>
    <t>3414</t>
  </si>
  <si>
    <t>SIMMS</t>
  </si>
  <si>
    <t>12/18/2017</t>
  </si>
  <si>
    <t>3446</t>
  </si>
  <si>
    <t>BARNES</t>
  </si>
  <si>
    <t>CHRISTOPHER</t>
  </si>
  <si>
    <t>L</t>
  </si>
  <si>
    <t xml:space="preserve">TELECOMMUNICATOR </t>
  </si>
  <si>
    <t>08/19/2020</t>
  </si>
  <si>
    <t>63</t>
  </si>
  <si>
    <t>3440</t>
  </si>
  <si>
    <t>BARNETT</t>
  </si>
  <si>
    <t>DONALD</t>
  </si>
  <si>
    <t>R</t>
  </si>
  <si>
    <t>05/21/2018</t>
  </si>
  <si>
    <t>3433</t>
  </si>
  <si>
    <t>CANIPE</t>
  </si>
  <si>
    <t>TINA</t>
  </si>
  <si>
    <t>05/08/2017</t>
  </si>
  <si>
    <t>3442</t>
  </si>
  <si>
    <t>CRANKSHAW</t>
  </si>
  <si>
    <t>RYAN</t>
  </si>
  <si>
    <t>S</t>
  </si>
  <si>
    <t>08/26/2019</t>
  </si>
  <si>
    <t>3403</t>
  </si>
  <si>
    <t>MOOSE</t>
  </si>
  <si>
    <t>DEBRA</t>
  </si>
  <si>
    <t>M</t>
  </si>
  <si>
    <t>3443</t>
  </si>
  <si>
    <t>TAYLOR</t>
  </si>
  <si>
    <t>PRESTON</t>
  </si>
  <si>
    <t>3439</t>
  </si>
  <si>
    <t>TEAGUE</t>
  </si>
  <si>
    <t>CALEB</t>
  </si>
  <si>
    <t>E</t>
  </si>
  <si>
    <t>2924</t>
  </si>
  <si>
    <t>WILBORN</t>
  </si>
  <si>
    <t>ROBIN</t>
  </si>
  <si>
    <t>C</t>
  </si>
  <si>
    <t>12/02/2019</t>
  </si>
  <si>
    <t>9271</t>
  </si>
  <si>
    <t>COMBS</t>
  </si>
  <si>
    <t>JUSTIN</t>
  </si>
  <si>
    <t>T</t>
  </si>
  <si>
    <t>ADMINISTRATIVE SUPPORT ASSISTANT I</t>
  </si>
  <si>
    <t>10/04/2021</t>
  </si>
  <si>
    <t>60</t>
  </si>
  <si>
    <t>1203</t>
  </si>
  <si>
    <t>FRENCH</t>
  </si>
  <si>
    <t>RICHARD</t>
  </si>
  <si>
    <t>ADMINISTRATION</t>
  </si>
  <si>
    <t>COUNTY MANAGER</t>
  </si>
  <si>
    <t>91</t>
  </si>
  <si>
    <t>FAULKENBERRY</t>
  </si>
  <si>
    <t>BEN</t>
  </si>
  <si>
    <t>COUNTY ATTORNEY</t>
  </si>
  <si>
    <t>86</t>
  </si>
  <si>
    <t>2530</t>
  </si>
  <si>
    <t>DAVID</t>
  </si>
  <si>
    <t>B</t>
  </si>
  <si>
    <t>COMPLIANCE/PROCUREMENT SPECIALIST</t>
  </si>
  <si>
    <t>08/27/2018</t>
  </si>
  <si>
    <t>75</t>
  </si>
  <si>
    <t>1201</t>
  </si>
  <si>
    <t>FEIMSTER</t>
  </si>
  <si>
    <t>JUDY</t>
  </si>
  <si>
    <t>ADMINISTRATIVE ASST/WELLNESS COORDINATOR</t>
  </si>
  <si>
    <t>68</t>
  </si>
  <si>
    <t>BOCK</t>
  </si>
  <si>
    <t>CATHY</t>
  </si>
  <si>
    <t>02/18/2013</t>
  </si>
  <si>
    <t>6624</t>
  </si>
  <si>
    <t>SIGMON</t>
  </si>
  <si>
    <t>JENNIFER</t>
  </si>
  <si>
    <t>ANIMAL SERVICES</t>
  </si>
  <si>
    <t>DIRECTOR - ANIMAL SERVICES</t>
  </si>
  <si>
    <t>4/13/2015</t>
  </si>
  <si>
    <t>6632</t>
  </si>
  <si>
    <t>STANTON</t>
  </si>
  <si>
    <t>KIMBERLY</t>
  </si>
  <si>
    <t>ASSISTANT DIRECTOR - ANIMAL SERVICES</t>
  </si>
  <si>
    <t>01/24/2022</t>
  </si>
  <si>
    <t>64</t>
  </si>
  <si>
    <t>6652</t>
  </si>
  <si>
    <t>SACRA</t>
  </si>
  <si>
    <t>KYLE</t>
  </si>
  <si>
    <t>ANIMAL CONTROL OFFICER</t>
  </si>
  <si>
    <t>6655</t>
  </si>
  <si>
    <t>SWARTZ</t>
  </si>
  <si>
    <t>ELIZABETH</t>
  </si>
  <si>
    <t>6633</t>
  </si>
  <si>
    <t>PENDELL</t>
  </si>
  <si>
    <t>SHERRY</t>
  </si>
  <si>
    <t>SHELTER RECEPTIONIST/ADOPTION COUNSELOR</t>
  </si>
  <si>
    <t>6637</t>
  </si>
  <si>
    <t>ZIRANDA</t>
  </si>
  <si>
    <t>ANGELA</t>
  </si>
  <si>
    <t>ANIMAL CARE TECHNICIAN</t>
  </si>
  <si>
    <t>56</t>
  </si>
  <si>
    <t>1420</t>
  </si>
  <si>
    <t>WIKE</t>
  </si>
  <si>
    <t>PATRICK</t>
  </si>
  <si>
    <t>BOARD OF ELECTIONS</t>
  </si>
  <si>
    <t>DIRECTOR - ELECTIONS</t>
  </si>
  <si>
    <t>09/25/2017</t>
  </si>
  <si>
    <t>69</t>
  </si>
  <si>
    <t>1442</t>
  </si>
  <si>
    <t>CHERYL</t>
  </si>
  <si>
    <t>DEPUTY DIRECTOR OF ELECTIONS</t>
  </si>
  <si>
    <t>2579</t>
  </si>
  <si>
    <t>LUNSFORD</t>
  </si>
  <si>
    <t>MICHAEL</t>
  </si>
  <si>
    <t>DETENTION CENTER</t>
  </si>
  <si>
    <t>CHIEF DETENTION OFFICER</t>
  </si>
  <si>
    <t>02/07/2022</t>
  </si>
  <si>
    <t>2895</t>
  </si>
  <si>
    <t>MYERS</t>
  </si>
  <si>
    <t>DETENTION OFFICER LIEUTENANT</t>
  </si>
  <si>
    <t>67</t>
  </si>
  <si>
    <t>2909</t>
  </si>
  <si>
    <t>GWALTNEY</t>
  </si>
  <si>
    <t>DETENTION SGT-SHIFT SUPERVISOR</t>
  </si>
  <si>
    <t>12/14/2020</t>
  </si>
  <si>
    <t>2876</t>
  </si>
  <si>
    <t>MAYBERRY</t>
  </si>
  <si>
    <t>ANITA</t>
  </si>
  <si>
    <t>10/09/2017</t>
  </si>
  <si>
    <t>2956</t>
  </si>
  <si>
    <t>WHITE</t>
  </si>
  <si>
    <t>KENDRA</t>
  </si>
  <si>
    <t>03/22/2021</t>
  </si>
  <si>
    <t>2853</t>
  </si>
  <si>
    <t>WILLIAMSON</t>
  </si>
  <si>
    <t>GWENDOLYN</t>
  </si>
  <si>
    <t>J</t>
  </si>
  <si>
    <t>07/15/2019</t>
  </si>
  <si>
    <t>2892</t>
  </si>
  <si>
    <t>FARRENS</t>
  </si>
  <si>
    <t>AMY</t>
  </si>
  <si>
    <t>DETENTION OFFICER-CORPORAL</t>
  </si>
  <si>
    <t>10/18/2021</t>
  </si>
  <si>
    <t>65</t>
  </si>
  <si>
    <t>2968</t>
  </si>
  <si>
    <t>SIMMONS</t>
  </si>
  <si>
    <t>BRADLEY</t>
  </si>
  <si>
    <t>2929</t>
  </si>
  <si>
    <t>SMITH</t>
  </si>
  <si>
    <t>BRANDON</t>
  </si>
  <si>
    <t>2885</t>
  </si>
  <si>
    <t>BADEAUX</t>
  </si>
  <si>
    <t>DEREK</t>
  </si>
  <si>
    <t>DETENTION OFFICER</t>
  </si>
  <si>
    <t>05/20/2019</t>
  </si>
  <si>
    <t>2874</t>
  </si>
  <si>
    <t>BROWN</t>
  </si>
  <si>
    <t>10/14/2013</t>
  </si>
  <si>
    <t>2953</t>
  </si>
  <si>
    <t>ROBERT</t>
  </si>
  <si>
    <t>04/29/2019</t>
  </si>
  <si>
    <t>2925</t>
  </si>
  <si>
    <t>DEBEVE</t>
  </si>
  <si>
    <t>MONICA</t>
  </si>
  <si>
    <t>05/22/2017</t>
  </si>
  <si>
    <t>2901</t>
  </si>
  <si>
    <t>GIBSON</t>
  </si>
  <si>
    <t>PAULA</t>
  </si>
  <si>
    <t>03/02/2015</t>
  </si>
  <si>
    <t>2927</t>
  </si>
  <si>
    <t>GILBERT</t>
  </si>
  <si>
    <t>DENA</t>
  </si>
  <si>
    <t>07/03/2017</t>
  </si>
  <si>
    <t>2917</t>
  </si>
  <si>
    <t>JOHNSON</t>
  </si>
  <si>
    <t>08/29/2016</t>
  </si>
  <si>
    <t>2954</t>
  </si>
  <si>
    <t>LACKEY</t>
  </si>
  <si>
    <t>TRENT</t>
  </si>
  <si>
    <t>2965</t>
  </si>
  <si>
    <t>MORRIS</t>
  </si>
  <si>
    <t>KRISTY</t>
  </si>
  <si>
    <t>G</t>
  </si>
  <si>
    <t>05/06/2020</t>
  </si>
  <si>
    <t>2971</t>
  </si>
  <si>
    <t>PEARSON</t>
  </si>
  <si>
    <t>04/05/2021</t>
  </si>
  <si>
    <t>3438</t>
  </si>
  <si>
    <t>PENNELL</t>
  </si>
  <si>
    <t>HOPE</t>
  </si>
  <si>
    <t>2949</t>
  </si>
  <si>
    <t>RESECKER</t>
  </si>
  <si>
    <t>TYLER</t>
  </si>
  <si>
    <t>2926</t>
  </si>
  <si>
    <t>TOWERY</t>
  </si>
  <si>
    <t>CHAD</t>
  </si>
  <si>
    <t>V</t>
  </si>
  <si>
    <t>DETENTION TRANSPORT OFFICER</t>
  </si>
  <si>
    <t>2101</t>
  </si>
  <si>
    <t>ICENHOUR</t>
  </si>
  <si>
    <t>ECONOMIC DEVELOPMENT</t>
  </si>
  <si>
    <t>DIRECTOR-ECONOMIC DEVELOPMENT</t>
  </si>
  <si>
    <t>03/01/2004</t>
  </si>
  <si>
    <t>82</t>
  </si>
  <si>
    <t>2103</t>
  </si>
  <si>
    <t>KINCAID</t>
  </si>
  <si>
    <t>CONNIE</t>
  </si>
  <si>
    <t>BUSINESS DEVELOPMENT MANAGER</t>
  </si>
  <si>
    <t>74</t>
  </si>
  <si>
    <t>EMERGENCY MEDICAL SERVICES</t>
  </si>
  <si>
    <t>6138</t>
  </si>
  <si>
    <t>ARMENTROUT</t>
  </si>
  <si>
    <t>LEWIS</t>
  </si>
  <si>
    <t>F</t>
  </si>
  <si>
    <t>EMT PARAMEDIC SHIFT SUPERVISOR</t>
  </si>
  <si>
    <t>71</t>
  </si>
  <si>
    <t>6149</t>
  </si>
  <si>
    <t>MANN</t>
  </si>
  <si>
    <t>TIMOTHY</t>
  </si>
  <si>
    <t>6125</t>
  </si>
  <si>
    <t>RICHARDS</t>
  </si>
  <si>
    <t>KEVIN</t>
  </si>
  <si>
    <t>6126</t>
  </si>
  <si>
    <t>JEFFERY</t>
  </si>
  <si>
    <t>6211</t>
  </si>
  <si>
    <t>FOX</t>
  </si>
  <si>
    <t>ETHAN</t>
  </si>
  <si>
    <t>EMT PARAMEDIC - ASSISTANT SUPERVISOR</t>
  </si>
  <si>
    <t>70</t>
  </si>
  <si>
    <t>6171</t>
  </si>
  <si>
    <t>6158</t>
  </si>
  <si>
    <t>HELDERMAN</t>
  </si>
  <si>
    <t>6127</t>
  </si>
  <si>
    <t>ERIK</t>
  </si>
  <si>
    <t>6232</t>
  </si>
  <si>
    <t>BLEVINS</t>
  </si>
  <si>
    <t>EMT-TRAINING OFFICER</t>
  </si>
  <si>
    <t>6209</t>
  </si>
  <si>
    <t>CHILDERS</t>
  </si>
  <si>
    <t>SHANNON</t>
  </si>
  <si>
    <t>6236</t>
  </si>
  <si>
    <t>HARRISON</t>
  </si>
  <si>
    <t>HANNAH</t>
  </si>
  <si>
    <t>6194</t>
  </si>
  <si>
    <t>STEELE</t>
  </si>
  <si>
    <t>RENEE</t>
  </si>
  <si>
    <t>6222</t>
  </si>
  <si>
    <t>BENGE</t>
  </si>
  <si>
    <t>ASHLEY</t>
  </si>
  <si>
    <t>N</t>
  </si>
  <si>
    <t>EMT PARAMEDIC</t>
  </si>
  <si>
    <t>6185</t>
  </si>
  <si>
    <t>CINNAMON</t>
  </si>
  <si>
    <t>JACOB</t>
  </si>
  <si>
    <t>6168</t>
  </si>
  <si>
    <t>CORVIN</t>
  </si>
  <si>
    <t>DARYL</t>
  </si>
  <si>
    <t>6249</t>
  </si>
  <si>
    <t>ENSLEY</t>
  </si>
  <si>
    <t>KATIE</t>
  </si>
  <si>
    <t>6250</t>
  </si>
  <si>
    <t>EVERIDGE</t>
  </si>
  <si>
    <t>6257</t>
  </si>
  <si>
    <t>TRAVIS</t>
  </si>
  <si>
    <t>6260</t>
  </si>
  <si>
    <t>HILL</t>
  </si>
  <si>
    <t>HALEY</t>
  </si>
  <si>
    <t>6254</t>
  </si>
  <si>
    <t>6271</t>
  </si>
  <si>
    <t>HOOKS</t>
  </si>
  <si>
    <t>DUANE</t>
  </si>
  <si>
    <t>6267</t>
  </si>
  <si>
    <t>HORNE</t>
  </si>
  <si>
    <t>JOSHUA</t>
  </si>
  <si>
    <t>6215</t>
  </si>
  <si>
    <t>HUFFMAN</t>
  </si>
  <si>
    <t>CHELSEA</t>
  </si>
  <si>
    <t>6196</t>
  </si>
  <si>
    <t>KRISTEN</t>
  </si>
  <si>
    <t>6244</t>
  </si>
  <si>
    <t>KERLEY</t>
  </si>
  <si>
    <t>6251</t>
  </si>
  <si>
    <t>KUNKLE</t>
  </si>
  <si>
    <t>MORGAN</t>
  </si>
  <si>
    <t>K</t>
  </si>
  <si>
    <t>6122</t>
  </si>
  <si>
    <t>MCCURDY</t>
  </si>
  <si>
    <t>PHILIP</t>
  </si>
  <si>
    <t>9138</t>
  </si>
  <si>
    <t>MOORE</t>
  </si>
  <si>
    <t>BRENNAN</t>
  </si>
  <si>
    <t>6228</t>
  </si>
  <si>
    <t>KELLY</t>
  </si>
  <si>
    <t>6164</t>
  </si>
  <si>
    <t>POOVEY</t>
  </si>
  <si>
    <t>6180</t>
  </si>
  <si>
    <t>RIDDLE</t>
  </si>
  <si>
    <t>6186</t>
  </si>
  <si>
    <t>SINKER</t>
  </si>
  <si>
    <t>MARTIN</t>
  </si>
  <si>
    <t>6273</t>
  </si>
  <si>
    <t>GEOFFREY</t>
  </si>
  <si>
    <t>6216</t>
  </si>
  <si>
    <t>STAFFORD</t>
  </si>
  <si>
    <t>6227</t>
  </si>
  <si>
    <t>6226</t>
  </si>
  <si>
    <t>SWEAT</t>
  </si>
  <si>
    <t>DALTON</t>
  </si>
  <si>
    <t>6203</t>
  </si>
  <si>
    <t>THOMAS</t>
  </si>
  <si>
    <t>6184</t>
  </si>
  <si>
    <t>TOWNSEND</t>
  </si>
  <si>
    <t>JASON</t>
  </si>
  <si>
    <t>6268</t>
  </si>
  <si>
    <t>WILLIS</t>
  </si>
  <si>
    <t>JEFFREY</t>
  </si>
  <si>
    <t>6264</t>
  </si>
  <si>
    <t>ABBOTT</t>
  </si>
  <si>
    <t>EMT BASIC</t>
  </si>
  <si>
    <t>6262</t>
  </si>
  <si>
    <t>POPE</t>
  </si>
  <si>
    <t>JOHN</t>
  </si>
  <si>
    <t>6248</t>
  </si>
  <si>
    <t>LACKEY-PATTERSON</t>
  </si>
  <si>
    <t>ASHLEE</t>
  </si>
  <si>
    <t>3308</t>
  </si>
  <si>
    <t>GARRETT</t>
  </si>
  <si>
    <t>EMERGENCY SERVICES</t>
  </si>
  <si>
    <t>DIRECTOR - EMERGENCY MANAGEMENT/ASSISTANT FIRE MARSHAL</t>
  </si>
  <si>
    <t>3303</t>
  </si>
  <si>
    <t>EARLE</t>
  </si>
  <si>
    <t>MARK</t>
  </si>
  <si>
    <t>FIRE MARSHAL/ASSISTANT EM DIRECTOR</t>
  </si>
  <si>
    <t>02/10/2020</t>
  </si>
  <si>
    <t>3434</t>
  </si>
  <si>
    <t>DANIEL</t>
  </si>
  <si>
    <t>EMERGENCY MANAGEMENT PLANNER</t>
  </si>
  <si>
    <t>3307</t>
  </si>
  <si>
    <t>MILLSAPS</t>
  </si>
  <si>
    <t>MELANIE</t>
  </si>
  <si>
    <t>ADMINISTRATIVE SPECIALIST-PUB SAFETY</t>
  </si>
  <si>
    <t>1501</t>
  </si>
  <si>
    <t>HERMAN</t>
  </si>
  <si>
    <t>FINANCE</t>
  </si>
  <si>
    <t>DIRECTOR-FINANCE</t>
  </si>
  <si>
    <t>85</t>
  </si>
  <si>
    <t>1505</t>
  </si>
  <si>
    <t>LINDA</t>
  </si>
  <si>
    <t>DEPUTY FINANCE DIR/MUNIS ADMIN</t>
  </si>
  <si>
    <t>80</t>
  </si>
  <si>
    <t>1512</t>
  </si>
  <si>
    <t>MUNDAY</t>
  </si>
  <si>
    <t>JOSEPH</t>
  </si>
  <si>
    <t>FINANCIAL ANALYST</t>
  </si>
  <si>
    <t>1503</t>
  </si>
  <si>
    <t>PAYNE</t>
  </si>
  <si>
    <t>P</t>
  </si>
  <si>
    <t>ACCOUNTING SPECIALIST</t>
  </si>
  <si>
    <t>6195</t>
  </si>
  <si>
    <t>HARRINGTON</t>
  </si>
  <si>
    <t>JESSE</t>
  </si>
  <si>
    <t>PAYROLL SPECIALIST</t>
  </si>
  <si>
    <t>08/23/2021</t>
  </si>
  <si>
    <t>1517</t>
  </si>
  <si>
    <t>BENFIELD</t>
  </si>
  <si>
    <t>ADMINISTRATIVE SPECIALIST-FINANCE</t>
  </si>
  <si>
    <t>2403</t>
  </si>
  <si>
    <t>BARE</t>
  </si>
  <si>
    <t>GARAGE</t>
  </si>
  <si>
    <t>LEAD AUTO MECHANIC</t>
  </si>
  <si>
    <t>2404</t>
  </si>
  <si>
    <t>HUDLER</t>
  </si>
  <si>
    <t>AUTO MECHANIC</t>
  </si>
  <si>
    <t>2102</t>
  </si>
  <si>
    <t>GARY</t>
  </si>
  <si>
    <t>GOVERNING BODY</t>
  </si>
  <si>
    <t>PUBLIC INFORMATION OFFICER</t>
  </si>
  <si>
    <t>09/24/2018</t>
  </si>
  <si>
    <t>1005</t>
  </si>
  <si>
    <t>STARNES</t>
  </si>
  <si>
    <t>JAMIE</t>
  </si>
  <si>
    <t>CLERK TO THE BOARD OF COMMISSIONERS</t>
  </si>
  <si>
    <t>4104</t>
  </si>
  <si>
    <t>CURRAN</t>
  </si>
  <si>
    <t>MONA</t>
  </si>
  <si>
    <t>HEALTH</t>
  </si>
  <si>
    <t>DENTIST</t>
  </si>
  <si>
    <t>4001</t>
  </si>
  <si>
    <t>WHISNANT</t>
  </si>
  <si>
    <t>LEEANNE</t>
  </si>
  <si>
    <t>DIRECTOR - CONSOLIDATED HUMAN SERVICES</t>
  </si>
  <si>
    <t>07/01/2019</t>
  </si>
  <si>
    <t>4133</t>
  </si>
  <si>
    <t>HALL</t>
  </si>
  <si>
    <t>LAUREN</t>
  </si>
  <si>
    <t>PHYSICIAN EXTENDER III</t>
  </si>
  <si>
    <t>4031</t>
  </si>
  <si>
    <t>WALKER</t>
  </si>
  <si>
    <t>BILLIE</t>
  </si>
  <si>
    <t>ASSISTANT DIRECTOR - HEALTH DEPARTMENT</t>
  </si>
  <si>
    <t>77</t>
  </si>
  <si>
    <t>4013</t>
  </si>
  <si>
    <t>WILLIAM</t>
  </si>
  <si>
    <t>ENVIRONMENTAL HEALTH SUPERVISOR</t>
  </si>
  <si>
    <t>12/18/2006</t>
  </si>
  <si>
    <t>4025</t>
  </si>
  <si>
    <t>PARKER</t>
  </si>
  <si>
    <t>ENVIRONMENTAL HEALTH PROGRAM SPECIALIST</t>
  </si>
  <si>
    <t>73</t>
  </si>
  <si>
    <t>4029</t>
  </si>
  <si>
    <t>4143</t>
  </si>
  <si>
    <t>ANDRES</t>
  </si>
  <si>
    <t>TONYA</t>
  </si>
  <si>
    <t>PUBLIC HEALTH NURSE II</t>
  </si>
  <si>
    <t>4097</t>
  </si>
  <si>
    <t>BRIDGEMAN</t>
  </si>
  <si>
    <t>JUNE</t>
  </si>
  <si>
    <t>4144</t>
  </si>
  <si>
    <t>MALTBA</t>
  </si>
  <si>
    <t>DORIAN</t>
  </si>
  <si>
    <t>4047</t>
  </si>
  <si>
    <t>REED</t>
  </si>
  <si>
    <t>PHAEDRA</t>
  </si>
  <si>
    <t>07/18/2016</t>
  </si>
  <si>
    <t>4027</t>
  </si>
  <si>
    <t>PISHNER</t>
  </si>
  <si>
    <t>LAURIE</t>
  </si>
  <si>
    <t>ACCOUNTING SPECIALIST II</t>
  </si>
  <si>
    <t>07/16/2007</t>
  </si>
  <si>
    <t>4012</t>
  </si>
  <si>
    <t>GALLOWAY</t>
  </si>
  <si>
    <t>APRIL</t>
  </si>
  <si>
    <t>SOCIAL WORKER III (HEALTH)</t>
  </si>
  <si>
    <t>08/24/2020</t>
  </si>
  <si>
    <t>4084</t>
  </si>
  <si>
    <t>SUSAN</t>
  </si>
  <si>
    <t>DENTAL HYGIENIST</t>
  </si>
  <si>
    <t>4118</t>
  </si>
  <si>
    <t>WOOTEN</t>
  </si>
  <si>
    <t>ACCOUNTING SPECIALIST I</t>
  </si>
  <si>
    <t>06/14/2021</t>
  </si>
  <si>
    <t>4048</t>
  </si>
  <si>
    <t>EMILY</t>
  </si>
  <si>
    <t>ADMINISTRATIVE ASSISTANT III</t>
  </si>
  <si>
    <t>01/04/2016</t>
  </si>
  <si>
    <t>4121</t>
  </si>
  <si>
    <t>MICHAUX</t>
  </si>
  <si>
    <t>AMANDA</t>
  </si>
  <si>
    <t>MEDICAL LAB TECHNICIAN II</t>
  </si>
  <si>
    <t>4023</t>
  </si>
  <si>
    <t>MARIA</t>
  </si>
  <si>
    <t>ADMINISTRATIVE ASSISTANT I</t>
  </si>
  <si>
    <t>4138</t>
  </si>
  <si>
    <t>EDMISTEN</t>
  </si>
  <si>
    <t>PUBLIC HEALTH EDUCATOR I</t>
  </si>
  <si>
    <t>4131</t>
  </si>
  <si>
    <t>CRAIG</t>
  </si>
  <si>
    <t>KAYLA</t>
  </si>
  <si>
    <t>MEDICAL LAB ASSISTANT III</t>
  </si>
  <si>
    <t>61</t>
  </si>
  <si>
    <t>WISEMAN</t>
  </si>
  <si>
    <t>LAURA</t>
  </si>
  <si>
    <t>PROCESSING ASSISTANT IV</t>
  </si>
  <si>
    <t>10/19/2020</t>
  </si>
  <si>
    <t>59</t>
  </si>
  <si>
    <t>4134</t>
  </si>
  <si>
    <t>ELLIS</t>
  </si>
  <si>
    <t>CHELSIE</t>
  </si>
  <si>
    <t>PROCESSING ASSISTANT III</t>
  </si>
  <si>
    <t>57</t>
  </si>
  <si>
    <t>1301</t>
  </si>
  <si>
    <t>TURNMIRE</t>
  </si>
  <si>
    <t>SYLVIA</t>
  </si>
  <si>
    <t>HUMAN RESOURCES</t>
  </si>
  <si>
    <t>DIRECTOR-HUMAN RESOURCES</t>
  </si>
  <si>
    <t>12/30/2010</t>
  </si>
  <si>
    <t>83</t>
  </si>
  <si>
    <t>3608</t>
  </si>
  <si>
    <t>JONES</t>
  </si>
  <si>
    <t>BRANDI</t>
  </si>
  <si>
    <t>ASSISTANT DIRECTOR - HUMAN RESOURCES</t>
  </si>
  <si>
    <t>3606</t>
  </si>
  <si>
    <t>BREININGER</t>
  </si>
  <si>
    <t>LESIA</t>
  </si>
  <si>
    <t>HR BENEFITS SPECIALIST</t>
  </si>
  <si>
    <t>3607</t>
  </si>
  <si>
    <t>CAIN</t>
  </si>
  <si>
    <t>RISK MANAGEMENT SPECIALIST</t>
  </si>
  <si>
    <t>7021</t>
  </si>
  <si>
    <t>ELDER</t>
  </si>
  <si>
    <t>MICHALLE</t>
  </si>
  <si>
    <t>HUMAN RESOURCES ASSISTANT</t>
  </si>
  <si>
    <t>09/23/2019</t>
  </si>
  <si>
    <t>1803</t>
  </si>
  <si>
    <t>BRIAN</t>
  </si>
  <si>
    <t>INFORMATION TECHNOLOGY</t>
  </si>
  <si>
    <t>DIRECTOR-INFORMATION TECHNOLOGY</t>
  </si>
  <si>
    <t>1808</t>
  </si>
  <si>
    <t>SYSTEMS ADMINISTRATOR II</t>
  </si>
  <si>
    <t>3702</t>
  </si>
  <si>
    <t>LISA</t>
  </si>
  <si>
    <t>GIS ADMINISTRATOR</t>
  </si>
  <si>
    <t>04/06/2020</t>
  </si>
  <si>
    <t>1806</t>
  </si>
  <si>
    <t>RITCHIE</t>
  </si>
  <si>
    <t>WEB MASTER, PEG CHANNEL &amp; SOCIAL MEDIA COORDINATOR</t>
  </si>
  <si>
    <t>1814</t>
  </si>
  <si>
    <t>SEALS</t>
  </si>
  <si>
    <t>MARY</t>
  </si>
  <si>
    <t>SYSTEMS ANALYST</t>
  </si>
  <si>
    <t>1812</t>
  </si>
  <si>
    <t>VANG</t>
  </si>
  <si>
    <t>JIMMY</t>
  </si>
  <si>
    <t>1811</t>
  </si>
  <si>
    <t>ECHERD</t>
  </si>
  <si>
    <t>KIM</t>
  </si>
  <si>
    <t>GIS TECH/911 ADDRESSING COORDINATOR</t>
  </si>
  <si>
    <t>3716</t>
  </si>
  <si>
    <t>ROGERS</t>
  </si>
  <si>
    <t>INSPECTIONS</t>
  </si>
  <si>
    <t>CHIEF BUILDING CODE ENFORCEMENT OFFICER</t>
  </si>
  <si>
    <t>9073</t>
  </si>
  <si>
    <t>BOWERS</t>
  </si>
  <si>
    <t>CODY</t>
  </si>
  <si>
    <t>BUILDING CODE ENFORCEMENT OFFICER</t>
  </si>
  <si>
    <t>01/10/2022</t>
  </si>
  <si>
    <t>3719</t>
  </si>
  <si>
    <t>DAVIS</t>
  </si>
  <si>
    <t>1901</t>
  </si>
  <si>
    <t>AUSTIN</t>
  </si>
  <si>
    <t>VIRGINIA</t>
  </si>
  <si>
    <t>ADMINISTRATIVE SPECIALIST - DEVELOPMENT SERVICES</t>
  </si>
  <si>
    <t>01/30/2017</t>
  </si>
  <si>
    <t>9511</t>
  </si>
  <si>
    <t>WOODIE</t>
  </si>
  <si>
    <t>JILL</t>
  </si>
  <si>
    <t>02/29/2016</t>
  </si>
  <si>
    <t>3718</t>
  </si>
  <si>
    <t>VICTOR</t>
  </si>
  <si>
    <t>CODE COMPLIANCE OFFICER</t>
  </si>
  <si>
    <t>9401</t>
  </si>
  <si>
    <t>CROOKS</t>
  </si>
  <si>
    <t>LIBRARY</t>
  </si>
  <si>
    <t>DIRECTOR-LIBRARY</t>
  </si>
  <si>
    <t>9302</t>
  </si>
  <si>
    <t>HAGER</t>
  </si>
  <si>
    <t>MELISSA</t>
  </si>
  <si>
    <t>CHILDREN'S LIBRARIAN</t>
  </si>
  <si>
    <t>11/8/2004</t>
  </si>
  <si>
    <t>9311</t>
  </si>
  <si>
    <t>LEONARD</t>
  </si>
  <si>
    <t>GLENDA</t>
  </si>
  <si>
    <t>LIBRARY MANAGER -  BETH BRANCH</t>
  </si>
  <si>
    <t>02/15/2016</t>
  </si>
  <si>
    <t>9321</t>
  </si>
  <si>
    <t>MORRISON</t>
  </si>
  <si>
    <t>JONA</t>
  </si>
  <si>
    <t>CIRCULATION SUPERVISOR</t>
  </si>
  <si>
    <t>08/10/2020</t>
  </si>
  <si>
    <t>9320</t>
  </si>
  <si>
    <t>ELLEDGE</t>
  </si>
  <si>
    <t xml:space="preserve">LIBRARY ASSISTANT </t>
  </si>
  <si>
    <t>07/24/2020</t>
  </si>
  <si>
    <t>9323</t>
  </si>
  <si>
    <t>MULL</t>
  </si>
  <si>
    <t>Z</t>
  </si>
  <si>
    <t>9294</t>
  </si>
  <si>
    <t>RAUSCHER</t>
  </si>
  <si>
    <t>TODD</t>
  </si>
  <si>
    <t>LICENSE PLATE AGENCY</t>
  </si>
  <si>
    <t>NCDMV SUPERVISOR</t>
  </si>
  <si>
    <t>9833</t>
  </si>
  <si>
    <t>WARREN</t>
  </si>
  <si>
    <t>TERRY</t>
  </si>
  <si>
    <t>NCDMV VEHICLE REGISTRATION CLERK</t>
  </si>
  <si>
    <t>9603</t>
  </si>
  <si>
    <t>MITCHELL</t>
  </si>
  <si>
    <t>MAINTENANCE</t>
  </si>
  <si>
    <t>DIRECTOR - PUBLIC WORKS/SOLID WASTE</t>
  </si>
  <si>
    <t>04/09/2007</t>
  </si>
  <si>
    <t>79</t>
  </si>
  <si>
    <t>6606</t>
  </si>
  <si>
    <t>ZIEGLER</t>
  </si>
  <si>
    <t>ADMINISTRATIVE SPECIALIST</t>
  </si>
  <si>
    <t>2210</t>
  </si>
  <si>
    <t>GEORGE</t>
  </si>
  <si>
    <t>MAINTENANCE MECHANIC</t>
  </si>
  <si>
    <t>2219</t>
  </si>
  <si>
    <t>FRANK</t>
  </si>
  <si>
    <t>2207</t>
  </si>
  <si>
    <t>SNYDER</t>
  </si>
  <si>
    <t>SCOTT</t>
  </si>
  <si>
    <t>MAINTENANCE MECHANIC/ELECTRICAL SPECIALIST</t>
  </si>
  <si>
    <t>2217</t>
  </si>
  <si>
    <t>STOCKS</t>
  </si>
  <si>
    <t>GROUNDS COORDINATOR</t>
  </si>
  <si>
    <t>06/24/2013</t>
  </si>
  <si>
    <t>62</t>
  </si>
  <si>
    <t>2224</t>
  </si>
  <si>
    <t>ENGLAND</t>
  </si>
  <si>
    <t>ALAN</t>
  </si>
  <si>
    <t xml:space="preserve">GROUNDS KEEPER </t>
  </si>
  <si>
    <t>2228</t>
  </si>
  <si>
    <t>HEFNER</t>
  </si>
  <si>
    <t>JEREMY</t>
  </si>
  <si>
    <t>2225</t>
  </si>
  <si>
    <t>MCKEE</t>
  </si>
  <si>
    <t>BEAU</t>
  </si>
  <si>
    <t>2227</t>
  </si>
  <si>
    <t>3002</t>
  </si>
  <si>
    <t>PRICE</t>
  </si>
  <si>
    <t>RECIDIVISM REDUCTION SERVICES</t>
  </si>
  <si>
    <t>DIRECTOR-DAY REPORT/RES CTR</t>
  </si>
  <si>
    <t>3006</t>
  </si>
  <si>
    <t>JOYCE</t>
  </si>
  <si>
    <t>RECIDIVISM REDUCT SERVICES CASE MANAGER</t>
  </si>
  <si>
    <t>9202</t>
  </si>
  <si>
    <t>PRESNELL</t>
  </si>
  <si>
    <t>JONATHAN</t>
  </si>
  <si>
    <t>RECREATION</t>
  </si>
  <si>
    <t>DIRECTOR-PARKS &amp; RECREATION</t>
  </si>
  <si>
    <t>03/01/2003</t>
  </si>
  <si>
    <t>9554</t>
  </si>
  <si>
    <t>STAMEY</t>
  </si>
  <si>
    <t>ALISHA</t>
  </si>
  <si>
    <t>PARK RANGER</t>
  </si>
  <si>
    <t>9207</t>
  </si>
  <si>
    <t>MARSHALL</t>
  </si>
  <si>
    <t>JODY</t>
  </si>
  <si>
    <t>RECREATION &amp; GROUNDS COORDINATOR</t>
  </si>
  <si>
    <t>10/19/2007</t>
  </si>
  <si>
    <t>9565</t>
  </si>
  <si>
    <t>PETRIELLA</t>
  </si>
  <si>
    <t>PARK ATTENDANT</t>
  </si>
  <si>
    <t>1506</t>
  </si>
  <si>
    <t>BROOKSHIRE</t>
  </si>
  <si>
    <t>JODI</t>
  </si>
  <si>
    <t>RECREATION OFFICE ASSISTANT</t>
  </si>
  <si>
    <t>9563</t>
  </si>
  <si>
    <t>PARK MAINTENANCE TECHNICIAN</t>
  </si>
  <si>
    <t>1910</t>
  </si>
  <si>
    <t>HINES</t>
  </si>
  <si>
    <t>REGISTER OF DEEDS</t>
  </si>
  <si>
    <t>1911</t>
  </si>
  <si>
    <t>DEPUTY REGISTER OF DEEDS</t>
  </si>
  <si>
    <t>1913</t>
  </si>
  <si>
    <t>BOWMAN</t>
  </si>
  <si>
    <t>1912</t>
  </si>
  <si>
    <t>FLEMING</t>
  </si>
  <si>
    <t>ALEXANDRIA</t>
  </si>
  <si>
    <t>1622</t>
  </si>
  <si>
    <t>MCHARGUE</t>
  </si>
  <si>
    <t>CARON</t>
  </si>
  <si>
    <t>REVALUATION</t>
  </si>
  <si>
    <t>REAL PROPERTY APPRAISER</t>
  </si>
  <si>
    <t>1618</t>
  </si>
  <si>
    <t>9518</t>
  </si>
  <si>
    <t>HUNT</t>
  </si>
  <si>
    <t>SENIOR CENTER</t>
  </si>
  <si>
    <t>DIRECTOR-SENIOR CENTER</t>
  </si>
  <si>
    <t>7017</t>
  </si>
  <si>
    <t>VICKI</t>
  </si>
  <si>
    <t>ASSISTANT DIRECTOR - SENIOR CENTER</t>
  </si>
  <si>
    <t>2526</t>
  </si>
  <si>
    <t>CHRIS</t>
  </si>
  <si>
    <t>SHERIFF DEPARTMENT</t>
  </si>
  <si>
    <t>SHERIFF</t>
  </si>
  <si>
    <t>10/19/2009</t>
  </si>
  <si>
    <t>2517</t>
  </si>
  <si>
    <t>MAJOR</t>
  </si>
  <si>
    <t>2511</t>
  </si>
  <si>
    <t>ST CLAIR</t>
  </si>
  <si>
    <t>2841</t>
  </si>
  <si>
    <t>BENJAMIN</t>
  </si>
  <si>
    <t>DEPUTY SHERIFF DETECTIVE</t>
  </si>
  <si>
    <t>2869</t>
  </si>
  <si>
    <t>ADRIAN</t>
  </si>
  <si>
    <t>2554</t>
  </si>
  <si>
    <t>DENNIS</t>
  </si>
  <si>
    <t>2522</t>
  </si>
  <si>
    <t>MCKINNEY</t>
  </si>
  <si>
    <t>BUDDY</t>
  </si>
  <si>
    <t>2593</t>
  </si>
  <si>
    <t>2565</t>
  </si>
  <si>
    <t>VIDRINE</t>
  </si>
  <si>
    <t>BRAD</t>
  </si>
  <si>
    <t>2528</t>
  </si>
  <si>
    <t>ROBERTS</t>
  </si>
  <si>
    <t>DEPUTY SHERIFF LIEUTENANT</t>
  </si>
  <si>
    <t>2509</t>
  </si>
  <si>
    <t>2508</t>
  </si>
  <si>
    <t>MICHELE</t>
  </si>
  <si>
    <t>ADMINISTRATIVE OFFICER I</t>
  </si>
  <si>
    <t>2633</t>
  </si>
  <si>
    <t>KING</t>
  </si>
  <si>
    <t>STEVEN</t>
  </si>
  <si>
    <t>DEPUTY SHERIFF - SCHOOL RES OFFICER</t>
  </si>
  <si>
    <t>2854</t>
  </si>
  <si>
    <t>ROWE</t>
  </si>
  <si>
    <t>DEPUTY SHERIFF - SGT/SCH RES OFFICER</t>
  </si>
  <si>
    <t>2626</t>
  </si>
  <si>
    <t>DEPUTY SHERIFF SERGEANT</t>
  </si>
  <si>
    <t>2836</t>
  </si>
  <si>
    <t>BRUCE</t>
  </si>
  <si>
    <t>2588</t>
  </si>
  <si>
    <t>CHAPMAN</t>
  </si>
  <si>
    <t>O</t>
  </si>
  <si>
    <t>2577</t>
  </si>
  <si>
    <t>SHAY</t>
  </si>
  <si>
    <t>2637</t>
  </si>
  <si>
    <t>WEITZEL</t>
  </si>
  <si>
    <t>COLTON</t>
  </si>
  <si>
    <t>9560</t>
  </si>
  <si>
    <t>DEPUTY SHERIFF CORPORAL</t>
  </si>
  <si>
    <t>2640</t>
  </si>
  <si>
    <t>HOLLAR</t>
  </si>
  <si>
    <t>ZAKARY</t>
  </si>
  <si>
    <t>9742</t>
  </si>
  <si>
    <t>ROY</t>
  </si>
  <si>
    <t>2635</t>
  </si>
  <si>
    <t>TRISTAN</t>
  </si>
  <si>
    <t>9173</t>
  </si>
  <si>
    <t>ADAMS</t>
  </si>
  <si>
    <t>DYLAN</t>
  </si>
  <si>
    <t>DEPUTY SHERIFF</t>
  </si>
  <si>
    <t>2641</t>
  </si>
  <si>
    <t>AIKEN</t>
  </si>
  <si>
    <t>ANDREW</t>
  </si>
  <si>
    <t>2627</t>
  </si>
  <si>
    <t>ARTIS-ROBERTS</t>
  </si>
  <si>
    <t>2563</t>
  </si>
  <si>
    <t>BOLIN</t>
  </si>
  <si>
    <t>2962</t>
  </si>
  <si>
    <t>BREWER</t>
  </si>
  <si>
    <t>9558</t>
  </si>
  <si>
    <t>CAUDLE</t>
  </si>
  <si>
    <t>2966</t>
  </si>
  <si>
    <t>HAYES</t>
  </si>
  <si>
    <t>BOBBY</t>
  </si>
  <si>
    <t>2631</t>
  </si>
  <si>
    <t>2918</t>
  </si>
  <si>
    <t>2642</t>
  </si>
  <si>
    <t>WEATHERS</t>
  </si>
  <si>
    <t>2887</t>
  </si>
  <si>
    <t>DUNCAN</t>
  </si>
  <si>
    <t>KENNETH</t>
  </si>
  <si>
    <t>3421</t>
  </si>
  <si>
    <t>RITA</t>
  </si>
  <si>
    <t>9124</t>
  </si>
  <si>
    <t>ROBINETTE</t>
  </si>
  <si>
    <t>ALLISON</t>
  </si>
  <si>
    <t>05/04/2020</t>
  </si>
  <si>
    <t>3910</t>
  </si>
  <si>
    <t>SOIL &amp; WATER</t>
  </si>
  <si>
    <t>SOIL &amp; WATER CONSERVATIONIST</t>
  </si>
  <si>
    <t>3905</t>
  </si>
  <si>
    <t>PAMELA</t>
  </si>
  <si>
    <t>EDUCATION COORDINATOR/ADMIN SUPPORT</t>
  </si>
  <si>
    <t>05/09/2016</t>
  </si>
  <si>
    <t>9616</t>
  </si>
  <si>
    <t>BUNCH</t>
  </si>
  <si>
    <t>BRETT</t>
  </si>
  <si>
    <t>SOLID WASTE LANDFILL</t>
  </si>
  <si>
    <t>HEAVY EQUIPMENT OPERATOR</t>
  </si>
  <si>
    <t>9604</t>
  </si>
  <si>
    <t>STORY</t>
  </si>
  <si>
    <t>RAY</t>
  </si>
  <si>
    <t>1602</t>
  </si>
  <si>
    <t>DOUG</t>
  </si>
  <si>
    <t>TAX OFFICE</t>
  </si>
  <si>
    <t>TAX ADMINISTRATOR/ASSESSOR</t>
  </si>
  <si>
    <t>07/13/2020</t>
  </si>
  <si>
    <t>76</t>
  </si>
  <si>
    <t>1605</t>
  </si>
  <si>
    <t>TAX ASSISTANT ADMINISTRATOR/COLLECTOR</t>
  </si>
  <si>
    <t>1621</t>
  </si>
  <si>
    <t>LAND RECORDS/MAPPING/REVAL COORDINATOR</t>
  </si>
  <si>
    <t>1604</t>
  </si>
  <si>
    <t>KATRINA</t>
  </si>
  <si>
    <t>LEAD TAX SPECIALIST/REVALUATION DATA CONTROL</t>
  </si>
  <si>
    <t>1601</t>
  </si>
  <si>
    <t>AYERS</t>
  </si>
  <si>
    <t>KATHRYN</t>
  </si>
  <si>
    <t>DELINQUENT COLLECTIONS SPECIALIST</t>
  </si>
  <si>
    <t>1620</t>
  </si>
  <si>
    <t>DANIELS</t>
  </si>
  <si>
    <t>BRANDIE</t>
  </si>
  <si>
    <t>REAL PROPERTY TAX SPECIALIST</t>
  </si>
  <si>
    <t>2/7/2022</t>
  </si>
  <si>
    <t>1606</t>
  </si>
  <si>
    <t>MORETZ</t>
  </si>
  <si>
    <t>TAX TECHNICIAN</t>
  </si>
  <si>
    <t>4019</t>
  </si>
  <si>
    <t>KILBY</t>
  </si>
  <si>
    <t>CHERRY</t>
  </si>
  <si>
    <t>VETERANS SERVICE</t>
  </si>
  <si>
    <t>VETERANS SERVICE OFFICER</t>
  </si>
  <si>
    <t>Proposed Grade</t>
  </si>
  <si>
    <t>Proposed Min</t>
  </si>
  <si>
    <t>Proposed Midpt</t>
  </si>
  <si>
    <t>Proposed Max</t>
  </si>
  <si>
    <t>Diff</t>
  </si>
  <si>
    <t>Start Point</t>
  </si>
  <si>
    <t>Paramedic/Trng Ofcr</t>
  </si>
  <si>
    <t>EMRG MGMT Coord/Fire Marshal</t>
  </si>
  <si>
    <t>Accounting Tech</t>
  </si>
  <si>
    <t>Sr Accounting Tech</t>
  </si>
  <si>
    <t>Sr Financial Analyst</t>
  </si>
  <si>
    <t>Sr Financial Specialist</t>
  </si>
  <si>
    <t>Finance Accntg Tech</t>
  </si>
  <si>
    <t>Controller</t>
  </si>
  <si>
    <t>Accountant</t>
  </si>
  <si>
    <t>A/P Specialist</t>
  </si>
  <si>
    <t>Assist Finance Director</t>
  </si>
  <si>
    <t>Financial Srvs Mgr</t>
  </si>
  <si>
    <t>Sr Finance Tech</t>
  </si>
  <si>
    <t>Finance Specialist</t>
  </si>
  <si>
    <t>Assist CFO</t>
  </si>
  <si>
    <t>Systems Admin</t>
  </si>
  <si>
    <t>GIS Admin</t>
  </si>
  <si>
    <t>SR IT Specialist</t>
  </si>
  <si>
    <t>Land Records Specialist</t>
  </si>
  <si>
    <t>E911 Addressing Coord</t>
  </si>
  <si>
    <t>Network Admin</t>
  </si>
  <si>
    <t>IT Technician</t>
  </si>
  <si>
    <t>No Comps</t>
  </si>
  <si>
    <t>GIS Coord.</t>
  </si>
  <si>
    <t>Youth Services Head</t>
  </si>
  <si>
    <t>Branch Manager</t>
  </si>
  <si>
    <t>Circulation Supv</t>
  </si>
  <si>
    <t>Branch Librarian</t>
  </si>
  <si>
    <t>Librarian Youth Srvs</t>
  </si>
  <si>
    <t>Library Youth Srvs Mgr</t>
  </si>
  <si>
    <t>Branch Supv</t>
  </si>
  <si>
    <t>Branch Mgr</t>
  </si>
  <si>
    <t>County Function</t>
  </si>
  <si>
    <t>Bldg Srvs Official II</t>
  </si>
  <si>
    <t>Bldg Srvs Official III</t>
  </si>
  <si>
    <t>Chief Bldg Srvs Official</t>
  </si>
  <si>
    <t>License Tag Supv</t>
  </si>
  <si>
    <t>License Tag Specialist</t>
  </si>
  <si>
    <t>Code Enforcement Ofcr I</t>
  </si>
  <si>
    <t>Code Enforcement Ofcr III</t>
  </si>
  <si>
    <t>Admin Asst I Planning/Inspect</t>
  </si>
  <si>
    <t>Nat Resrcs Conservationist</t>
  </si>
  <si>
    <t>Program Ed Specialist</t>
  </si>
  <si>
    <t>Conservation Tech</t>
  </si>
  <si>
    <t>S&amp;W Admin Asst</t>
  </si>
  <si>
    <t>Resource Specialist</t>
  </si>
  <si>
    <t>Admin Asst</t>
  </si>
  <si>
    <t>Program Specialist</t>
  </si>
  <si>
    <t>Environ Health Supv II</t>
  </si>
  <si>
    <t>EH Program Specialist</t>
  </si>
  <si>
    <t>Shelter Attendnt</t>
  </si>
  <si>
    <t>Lead Auto Mechanic</t>
  </si>
  <si>
    <t>Auto Mechanic</t>
  </si>
  <si>
    <t>Equip Services Mechanic</t>
  </si>
  <si>
    <t>Mechanic I</t>
  </si>
  <si>
    <t>Mechanic II</t>
  </si>
  <si>
    <t>Fleet Mechanic</t>
  </si>
  <si>
    <t>Mechanic /Truck Drvr</t>
  </si>
  <si>
    <t>Lead Mechanic</t>
  </si>
  <si>
    <t>Heavy Equip Mechanic</t>
  </si>
  <si>
    <t>Sr Heavy Equip Mechanic</t>
  </si>
  <si>
    <t>Sr Vehicle Mechanic</t>
  </si>
  <si>
    <t>Vehicle Mechanic</t>
  </si>
  <si>
    <t>GIS/Mapping Admin</t>
  </si>
  <si>
    <t>Delinq Accnts Spec</t>
  </si>
  <si>
    <t>Tax CSR</t>
  </si>
  <si>
    <t>Compared Position</t>
  </si>
  <si>
    <t>Income Maintenance Caseworker II</t>
  </si>
  <si>
    <t>PHN II</t>
  </si>
  <si>
    <t>Salary at Same % &gt; Min</t>
  </si>
  <si>
    <t>TIP Factor</t>
  </si>
  <si>
    <t>TIP Salary</t>
  </si>
  <si>
    <t>Greater of TIP or Current Salary</t>
  </si>
  <si>
    <t>Adjustment Amount</t>
  </si>
  <si>
    <t>Paralegal I</t>
  </si>
  <si>
    <t>Legal Assistant</t>
  </si>
  <si>
    <t>Business Manager</t>
  </si>
  <si>
    <t>Dental Assistant</t>
  </si>
  <si>
    <t>Dental Hygienist I</t>
  </si>
  <si>
    <t>25% FICA/Ret/401(k)/etc.</t>
  </si>
  <si>
    <t>ASSISTANT COUNTY MANAGER</t>
  </si>
  <si>
    <t>WEIGHMASTER</t>
  </si>
  <si>
    <t>58</t>
  </si>
  <si>
    <t>VACANT</t>
  </si>
  <si>
    <t>Systems Administrator II</t>
  </si>
  <si>
    <t>Environmental Health Supv I</t>
  </si>
  <si>
    <t>Accouning Specialist I</t>
  </si>
  <si>
    <t>Recreation Admin Sprt Asst I</t>
  </si>
  <si>
    <t>Not on staff</t>
  </si>
  <si>
    <t>HR Generalist</t>
  </si>
  <si>
    <t>Maint Tech</t>
  </si>
  <si>
    <t>Deputy City Mgr / CFO</t>
  </si>
  <si>
    <t>Finance Officer</t>
  </si>
  <si>
    <t>Budget Analyst</t>
  </si>
  <si>
    <t>GIS Manager</t>
  </si>
  <si>
    <t>IT Analyst</t>
  </si>
  <si>
    <t>Communications Spec.</t>
  </si>
  <si>
    <t>Animal Cntrl Ops Supv</t>
  </si>
  <si>
    <t>Associate Deputy Dir</t>
  </si>
  <si>
    <t>Emerg Mgmt Dir/Fire Srvs</t>
  </si>
  <si>
    <t>Facil Maint. Specialist</t>
  </si>
  <si>
    <t>Grounds Maint. Tech.</t>
  </si>
  <si>
    <t>Network Systems Admin</t>
  </si>
  <si>
    <t>P&amp;R Admin Asst.</t>
  </si>
  <si>
    <t>Parks Grnds Spec</t>
  </si>
  <si>
    <t>Veterans Services Manager</t>
  </si>
  <si>
    <t>Solid Waste Equip Operator</t>
  </si>
  <si>
    <t>Solid Waste Director</t>
  </si>
  <si>
    <t>Admin Officer I</t>
  </si>
  <si>
    <t>Tax Program Asst.</t>
  </si>
  <si>
    <t>Senior Tax Program Spec.</t>
  </si>
  <si>
    <t>HR Vacant (Vacant)</t>
  </si>
  <si>
    <t>Asst. HR Dir (Vacant)</t>
  </si>
  <si>
    <t>Commun &amp; Mrktng Mgr</t>
  </si>
  <si>
    <t>HR Support Specialist</t>
  </si>
  <si>
    <t>PIO (Vacant)</t>
  </si>
  <si>
    <t>HR Admin Assistant</t>
  </si>
  <si>
    <t>Asst HR Director (vacant)</t>
  </si>
  <si>
    <t>Admin Asst. HR</t>
  </si>
  <si>
    <t>HR Coord</t>
  </si>
  <si>
    <t>Election Specialist</t>
  </si>
  <si>
    <t>Admin Assistant</t>
  </si>
  <si>
    <t>Only Director &amp; Specialist</t>
  </si>
  <si>
    <t>EMS Director</t>
  </si>
  <si>
    <t>EMS Crew Chief</t>
  </si>
  <si>
    <t>Planner/Asst EM Coord</t>
  </si>
  <si>
    <t>No Specific Classification</t>
  </si>
  <si>
    <t>Telecomm Mgr</t>
  </si>
  <si>
    <t>Detective I</t>
  </si>
  <si>
    <t>Telecommunications Dir.</t>
  </si>
  <si>
    <t>Not at this level</t>
  </si>
  <si>
    <t>Telecomm Asst. Supv</t>
  </si>
  <si>
    <t>Investigator</t>
  </si>
  <si>
    <t>Deputy Sheriff Captain</t>
  </si>
  <si>
    <t>Sr Deputy SRO</t>
  </si>
  <si>
    <t>Groundskeeper</t>
  </si>
  <si>
    <t>Only have Analyst</t>
  </si>
  <si>
    <t>Deputy Dir/Chief Bldg Inspector</t>
  </si>
  <si>
    <t>Chief Code Enforcement Officer</t>
  </si>
  <si>
    <t>Code Compliance Tech</t>
  </si>
  <si>
    <t>Code Enforcement Ofcr II</t>
  </si>
  <si>
    <t>Youth Services Coord.</t>
  </si>
  <si>
    <t>Mapping Supervisor</t>
  </si>
  <si>
    <t>Tax Clerk</t>
  </si>
  <si>
    <t>IT Systems Admin</t>
  </si>
  <si>
    <t>Delinq Tax Collector</t>
  </si>
  <si>
    <t>IT Operations Specialist</t>
  </si>
  <si>
    <t>E911 Addressing Spec</t>
  </si>
  <si>
    <t>Real Prop Apprasl Tech</t>
  </si>
  <si>
    <t>GIS Technician</t>
  </si>
  <si>
    <t>PC/Network Specialist</t>
  </si>
  <si>
    <t>Tax Listing Clerk</t>
  </si>
  <si>
    <t>Planning/EDC Director</t>
  </si>
  <si>
    <t>Public Works Tech</t>
  </si>
  <si>
    <t>Maint Specialist</t>
  </si>
  <si>
    <t>Maint. Worker</t>
  </si>
  <si>
    <t>Sr. Systems Analyst</t>
  </si>
  <si>
    <t>Skilled Laborer</t>
  </si>
  <si>
    <t>Asst. Finance Dir.</t>
  </si>
  <si>
    <t>Analyst is lowest level</t>
  </si>
  <si>
    <t>Commun/Records Mgr</t>
  </si>
  <si>
    <t>Communications Supv.</t>
  </si>
  <si>
    <t>Cust Srvs Mgr/Revenue Ofcr</t>
  </si>
  <si>
    <t>Center Supv/Bentley Comm Cntr</t>
  </si>
  <si>
    <t>Bldg/Grnds Maint Wrkr</t>
  </si>
  <si>
    <t>General Utility Wrkr</t>
  </si>
  <si>
    <t>Environmental Srvs Dir.</t>
  </si>
  <si>
    <t>Equip Opr/Landfill Spec.</t>
  </si>
  <si>
    <t>Admin Support Spec.</t>
  </si>
  <si>
    <t>Grnds Maint Wrkr</t>
  </si>
  <si>
    <t>Senior Services Director</t>
  </si>
  <si>
    <t>childers</t>
  </si>
  <si>
    <t>shannon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</si>
</sst>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mm/dd/yyyy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Arial"/>
      <family val="2"/>
    </font>
    <font>
      <u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0"/>
      <name val="Arial Unicode MS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2"/>
      <name val="Arial Narrow"/>
      <family val="2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11" fillId="0" borderId="0"/>
    <xf numFmtId="43" fontId="11" fillId="0" borderId="0" applyFont="0" applyFill="0" applyBorder="0" applyAlignment="0" applyProtection="0"/>
    <xf numFmtId="0" fontId="13" fillId="0" borderId="0">
      <alignment vertical="top"/>
    </xf>
    <xf numFmtId="43" fontId="11" fillId="0" borderId="0" applyFont="0" applyFill="0" applyBorder="0" applyAlignment="0" applyProtection="0"/>
    <xf numFmtId="0" fontId="16" fillId="0" borderId="0"/>
    <xf numFmtId="44" fontId="1" fillId="0" borderId="0" applyFont="0" applyFill="0" applyBorder="0" applyAlignment="0" applyProtection="0"/>
    <xf numFmtId="0" fontId="20" fillId="0" borderId="0" applyNumberFormat="0" applyBorder="0" applyAlignment="0">
      <alignment horizontal="center"/>
    </xf>
    <xf numFmtId="43" fontId="21" fillId="0" borderId="0" applyFill="0" applyAlignment="0" applyProtection="0"/>
  </cellStyleXfs>
  <cellXfs count="338">
    <xf numFmtId="0" fontId="0" fillId="0" borderId="0" xfId="0"/>
    <xf numFmtId="49" fontId="0" fillId="0" borderId="0" xfId="0" applyNumberFormat="1"/>
    <xf numFmtId="0" fontId="5" fillId="0" borderId="0" xfId="0" applyFont="1"/>
    <xf numFmtId="0" fontId="1" fillId="2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/>
    </xf>
    <xf numFmtId="0" fontId="7" fillId="0" borderId="0" xfId="0" applyFont="1"/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1" fillId="2" borderId="8" xfId="0" applyFont="1" applyFill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horizontal="left" vertical="top" wrapText="1"/>
    </xf>
    <xf numFmtId="49" fontId="0" fillId="0" borderId="3" xfId="0" applyNumberFormat="1" applyBorder="1" applyAlignment="1">
      <alignment horizontal="left" vertical="top" wrapText="1"/>
    </xf>
    <xf numFmtId="49" fontId="1" fillId="0" borderId="9" xfId="0" applyNumberFormat="1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5" fillId="0" borderId="0" xfId="0" applyNumberFormat="1" applyFont="1"/>
    <xf numFmtId="3" fontId="5" fillId="0" borderId="0" xfId="0" applyNumberFormat="1" applyFont="1" applyAlignment="1">
      <alignment vertical="top"/>
    </xf>
    <xf numFmtId="49" fontId="2" fillId="0" borderId="4" xfId="0" applyNumberFormat="1" applyFont="1" applyBorder="1" applyAlignment="1">
      <alignment horizontal="left" vertical="top"/>
    </xf>
    <xf numFmtId="0" fontId="4" fillId="0" borderId="4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right" vertical="top"/>
    </xf>
    <xf numFmtId="3" fontId="6" fillId="0" borderId="10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2" fillId="2" borderId="7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3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2" fontId="1" fillId="2" borderId="7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center" vertical="top"/>
    </xf>
    <xf numFmtId="2" fontId="2" fillId="0" borderId="7" xfId="0" applyNumberFormat="1" applyFont="1" applyBorder="1" applyAlignment="1">
      <alignment horizontal="center" vertical="top"/>
    </xf>
    <xf numFmtId="10" fontId="2" fillId="0" borderId="7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2" fontId="0" fillId="0" borderId="0" xfId="0" applyNumberFormat="1" applyAlignment="1">
      <alignment horizontal="center" vertical="top"/>
    </xf>
    <xf numFmtId="10" fontId="0" fillId="0" borderId="0" xfId="0" applyNumberFormat="1" applyAlignment="1">
      <alignment horizontal="center" vertical="top"/>
    </xf>
    <xf numFmtId="2" fontId="2" fillId="0" borderId="0" xfId="0" applyNumberFormat="1" applyFont="1" applyAlignment="1">
      <alignment horizontal="center" vertical="top"/>
    </xf>
    <xf numFmtId="10" fontId="2" fillId="0" borderId="0" xfId="0" applyNumberFormat="1" applyFont="1" applyAlignment="1">
      <alignment horizontal="center" vertical="top"/>
    </xf>
    <xf numFmtId="49" fontId="0" fillId="0" borderId="4" xfId="0" applyNumberFormat="1" applyBorder="1" applyAlignment="1">
      <alignment horizontal="left" vertical="top"/>
    </xf>
    <xf numFmtId="164" fontId="0" fillId="0" borderId="0" xfId="0" applyNumberFormat="1" applyAlignment="1">
      <alignment horizontal="center" vertical="top" wrapText="1"/>
    </xf>
    <xf numFmtId="0" fontId="0" fillId="2" borderId="6" xfId="0" applyFill="1" applyBorder="1" applyAlignment="1">
      <alignment horizontal="left" vertical="top" wrapText="1"/>
    </xf>
    <xf numFmtId="2" fontId="0" fillId="2" borderId="7" xfId="0" applyNumberFormat="1" applyFill="1" applyBorder="1" applyAlignment="1">
      <alignment horizontal="center" vertical="top"/>
    </xf>
    <xf numFmtId="10" fontId="0" fillId="2" borderId="7" xfId="0" applyNumberFormat="1" applyFill="1" applyBorder="1" applyAlignment="1">
      <alignment horizontal="center" vertical="top"/>
    </xf>
    <xf numFmtId="0" fontId="0" fillId="2" borderId="8" xfId="0" applyFill="1" applyBorder="1" applyAlignment="1">
      <alignment horizontal="left" vertical="top" wrapText="1"/>
    </xf>
    <xf numFmtId="49" fontId="0" fillId="0" borderId="8" xfId="0" applyNumberFormat="1" applyBorder="1" applyAlignment="1">
      <alignment horizontal="left" vertical="top" wrapText="1"/>
    </xf>
    <xf numFmtId="49" fontId="0" fillId="0" borderId="9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2" fontId="7" fillId="0" borderId="1" xfId="0" applyNumberFormat="1" applyFont="1" applyBorder="1" applyAlignment="1">
      <alignment horizontal="center" vertical="top" wrapText="1"/>
    </xf>
    <xf numFmtId="10" fontId="7" fillId="0" borderId="1" xfId="0" applyNumberFormat="1" applyFont="1" applyBorder="1" applyAlignment="1">
      <alignment horizontal="center" vertical="top" wrapText="1"/>
    </xf>
    <xf numFmtId="3" fontId="7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center" vertical="top" wrapText="1"/>
    </xf>
    <xf numFmtId="0" fontId="0" fillId="0" borderId="3" xfId="0" applyBorder="1"/>
    <xf numFmtId="3" fontId="0" fillId="0" borderId="0" xfId="0" applyNumberFormat="1" applyAlignment="1">
      <alignment horizontal="right"/>
    </xf>
    <xf numFmtId="3" fontId="0" fillId="0" borderId="0" xfId="0" applyNumberFormat="1" applyAlignment="1">
      <alignment horizontal="right" vertical="top"/>
    </xf>
    <xf numFmtId="3" fontId="0" fillId="2" borderId="7" xfId="0" applyNumberFormat="1" applyFill="1" applyBorder="1" applyAlignment="1">
      <alignment horizontal="right" vertical="top"/>
    </xf>
    <xf numFmtId="3" fontId="9" fillId="0" borderId="7" xfId="0" applyNumberFormat="1" applyFont="1" applyBorder="1" applyAlignment="1">
      <alignment horizontal="right" vertical="top"/>
    </xf>
    <xf numFmtId="2" fontId="7" fillId="0" borderId="0" xfId="0" applyNumberFormat="1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/>
    </xf>
    <xf numFmtId="10" fontId="1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2" fontId="1" fillId="2" borderId="1" xfId="0" applyNumberFormat="1" applyFont="1" applyFill="1" applyBorder="1" applyAlignment="1">
      <alignment horizontal="center" vertical="top"/>
    </xf>
    <xf numFmtId="10" fontId="1" fillId="2" borderId="1" xfId="0" applyNumberFormat="1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 vertical="top"/>
    </xf>
    <xf numFmtId="10" fontId="2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2" fontId="1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center" vertical="top"/>
    </xf>
    <xf numFmtId="10" fontId="0" fillId="0" borderId="1" xfId="0" applyNumberFormat="1" applyBorder="1" applyAlignment="1">
      <alignment horizontal="center" vertical="top"/>
    </xf>
    <xf numFmtId="49" fontId="0" fillId="0" borderId="1" xfId="0" applyNumberForma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3" fontId="5" fillId="0" borderId="1" xfId="0" applyNumberFormat="1" applyFont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 vertical="top"/>
    </xf>
    <xf numFmtId="0" fontId="1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/>
    <xf numFmtId="3" fontId="0" fillId="0" borderId="0" xfId="0" applyNumberFormat="1" applyAlignment="1">
      <alignment horizontal="center"/>
    </xf>
    <xf numFmtId="0" fontId="5" fillId="0" borderId="0" xfId="7" applyFont="1" applyBorder="1" applyAlignment="1">
      <alignment horizontal="center" vertical="center"/>
    </xf>
    <xf numFmtId="3" fontId="5" fillId="0" borderId="0" xfId="6" applyNumberFormat="1" applyFont="1" applyFill="1" applyBorder="1" applyAlignment="1">
      <alignment horizontal="center" vertical="center"/>
    </xf>
    <xf numFmtId="3" fontId="5" fillId="0" borderId="0" xfId="8" applyNumberFormat="1" applyFont="1" applyFill="1" applyAlignment="1">
      <alignment horizontal="center" vertical="center"/>
    </xf>
    <xf numFmtId="3" fontId="5" fillId="0" borderId="0" xfId="6" applyNumberFormat="1" applyFont="1" applyBorder="1" applyAlignment="1">
      <alignment horizontal="center" vertical="center"/>
    </xf>
    <xf numFmtId="3" fontId="5" fillId="0" borderId="0" xfId="6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3" fontId="5" fillId="0" borderId="0" xfId="0" applyNumberFormat="1" applyFont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top"/>
    </xf>
    <xf numFmtId="3" fontId="0" fillId="2" borderId="7" xfId="0" applyNumberFormat="1" applyFill="1" applyBorder="1" applyAlignment="1">
      <alignment horizontal="center" vertical="top"/>
    </xf>
    <xf numFmtId="3" fontId="2" fillId="0" borderId="7" xfId="0" applyNumberFormat="1" applyFont="1" applyBorder="1" applyAlignment="1">
      <alignment horizontal="center" vertical="top"/>
    </xf>
    <xf numFmtId="3" fontId="9" fillId="0" borderId="7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3" fontId="5" fillId="0" borderId="0" xfId="5" applyNumberFormat="1" applyFont="1" applyAlignment="1">
      <alignment horizontal="center"/>
    </xf>
    <xf numFmtId="3" fontId="2" fillId="0" borderId="10" xfId="0" applyNumberFormat="1" applyFont="1" applyBorder="1" applyAlignment="1">
      <alignment horizontal="center" vertical="top"/>
    </xf>
    <xf numFmtId="3" fontId="6" fillId="0" borderId="10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164" fontId="7" fillId="0" borderId="1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 vertical="top"/>
    </xf>
    <xf numFmtId="164" fontId="0" fillId="2" borderId="7" xfId="0" applyNumberFormat="1" applyFill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9" fontId="7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3" fontId="0" fillId="3" borderId="0" xfId="0" applyNumberForma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/>
    </xf>
    <xf numFmtId="0" fontId="0" fillId="2" borderId="7" xfId="0" applyFill="1" applyBorder="1" applyAlignment="1">
      <alignment horizontal="left" vertical="top" wrapText="1"/>
    </xf>
    <xf numFmtId="3" fontId="17" fillId="0" borderId="0" xfId="5" applyNumberFormat="1" applyFont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1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9" fontId="7" fillId="3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vertical="top" wrapText="1"/>
    </xf>
    <xf numFmtId="2" fontId="7" fillId="0" borderId="0" xfId="0" applyNumberFormat="1" applyFont="1" applyAlignment="1">
      <alignment horizontal="center" vertical="top" wrapText="1"/>
    </xf>
    <xf numFmtId="10" fontId="7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3" fontId="0" fillId="2" borderId="0" xfId="0" applyNumberFormat="1" applyFill="1" applyAlignment="1">
      <alignment horizontal="center" vertical="top"/>
    </xf>
    <xf numFmtId="2" fontId="0" fillId="2" borderId="0" xfId="0" applyNumberFormat="1" applyFill="1" applyAlignment="1">
      <alignment horizontal="center" vertical="top"/>
    </xf>
    <xf numFmtId="10" fontId="0" fillId="2" borderId="0" xfId="0" applyNumberFormat="1" applyFill="1" applyAlignment="1">
      <alignment horizontal="center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9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3" fontId="5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1" fillId="2" borderId="0" xfId="0" applyFont="1" applyFill="1" applyAlignment="1">
      <alignment horizontal="left" vertical="top" wrapText="1"/>
    </xf>
    <xf numFmtId="3" fontId="1" fillId="2" borderId="0" xfId="0" applyNumberFormat="1" applyFont="1" applyFill="1" applyAlignment="1">
      <alignment horizontal="center" vertical="top"/>
    </xf>
    <xf numFmtId="2" fontId="1" fillId="2" borderId="0" xfId="0" applyNumberFormat="1" applyFont="1" applyFill="1" applyAlignment="1">
      <alignment horizontal="center" vertical="top"/>
    </xf>
    <xf numFmtId="10" fontId="1" fillId="2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65" fontId="2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14" fillId="0" borderId="0" xfId="0" applyNumberFormat="1" applyFont="1" applyAlignment="1">
      <alignment horizontal="center" vertical="top"/>
    </xf>
    <xf numFmtId="49" fontId="14" fillId="0" borderId="0" xfId="0" applyNumberFormat="1" applyFont="1" applyAlignment="1">
      <alignment horizontal="center" vertical="top"/>
    </xf>
    <xf numFmtId="14" fontId="14" fillId="0" borderId="0" xfId="0" applyNumberFormat="1" applyFont="1" applyAlignment="1">
      <alignment horizontal="center" vertical="center"/>
    </xf>
    <xf numFmtId="0" fontId="0" fillId="5" borderId="0" xfId="0" applyFill="1" applyAlignment="1">
      <alignment vertical="center"/>
    </xf>
    <xf numFmtId="3" fontId="23" fillId="0" borderId="0" xfId="0" applyNumberFormat="1" applyFont="1" applyAlignment="1">
      <alignment horizontal="center" vertical="center" wrapText="1"/>
    </xf>
    <xf numFmtId="2" fontId="23" fillId="0" borderId="0" xfId="0" applyNumberFormat="1" applyFont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4" borderId="0" xfId="0" applyNumberFormat="1" applyFill="1" applyAlignment="1">
      <alignment horizontal="center"/>
    </xf>
    <xf numFmtId="3" fontId="25" fillId="0" borderId="0" xfId="0" applyNumberFormat="1" applyFont="1" applyAlignment="1">
      <alignment horizontal="center"/>
    </xf>
    <xf numFmtId="3" fontId="5" fillId="4" borderId="0" xfId="6" applyNumberFormat="1" applyFont="1" applyFill="1" applyBorder="1" applyAlignment="1">
      <alignment horizontal="center" vertical="center"/>
    </xf>
    <xf numFmtId="3" fontId="5" fillId="4" borderId="0" xfId="8" applyNumberFormat="1" applyFont="1" applyFill="1" applyAlignment="1">
      <alignment horizontal="center" vertical="center"/>
    </xf>
    <xf numFmtId="2" fontId="2" fillId="0" borderId="11" xfId="0" applyNumberFormat="1" applyFont="1" applyBorder="1" applyAlignment="1">
      <alignment horizontal="center" vertical="top"/>
    </xf>
    <xf numFmtId="10" fontId="2" fillId="0" borderId="11" xfId="0" applyNumberFormat="1" applyFont="1" applyBorder="1" applyAlignment="1">
      <alignment horizontal="center" vertical="top"/>
    </xf>
    <xf numFmtId="0" fontId="9" fillId="0" borderId="2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1" fillId="0" borderId="11" xfId="0" applyFont="1" applyBorder="1" applyAlignment="1">
      <alignment horizontal="left" vertical="top"/>
    </xf>
    <xf numFmtId="3" fontId="0" fillId="3" borderId="11" xfId="0" applyNumberFormat="1" applyFill="1" applyBorder="1" applyAlignment="1">
      <alignment horizontal="center" vertical="top"/>
    </xf>
    <xf numFmtId="164" fontId="0" fillId="0" borderId="11" xfId="0" applyNumberFormat="1" applyBorder="1" applyAlignment="1">
      <alignment horizontal="center" vertical="top" wrapText="1"/>
    </xf>
    <xf numFmtId="3" fontId="1" fillId="0" borderId="11" xfId="0" applyNumberFormat="1" applyFont="1" applyBorder="1" applyAlignment="1">
      <alignment horizontal="center" vertical="top"/>
    </xf>
    <xf numFmtId="2" fontId="1" fillId="0" borderId="11" xfId="0" applyNumberFormat="1" applyFont="1" applyBorder="1" applyAlignment="1">
      <alignment horizontal="center" vertical="top"/>
    </xf>
    <xf numFmtId="10" fontId="1" fillId="0" borderId="11" xfId="0" applyNumberFormat="1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2" fontId="0" fillId="0" borderId="7" xfId="0" applyNumberFormat="1" applyBorder="1" applyAlignment="1">
      <alignment horizontal="center" vertical="top"/>
    </xf>
    <xf numFmtId="10" fontId="0" fillId="0" borderId="7" xfId="0" applyNumberForma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3" fontId="9" fillId="0" borderId="11" xfId="0" applyNumberFormat="1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3" fontId="6" fillId="0" borderId="7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24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166" fontId="14" fillId="5" borderId="0" xfId="0" applyNumberFormat="1" applyFont="1" applyFill="1" applyAlignment="1">
      <alignment vertical="center"/>
    </xf>
    <xf numFmtId="166" fontId="14" fillId="5" borderId="0" xfId="0" applyNumberFormat="1" applyFont="1" applyFill="1" applyAlignment="1">
      <alignment horizontal="center" vertical="center"/>
    </xf>
    <xf numFmtId="49" fontId="14" fillId="5" borderId="0" xfId="0" applyNumberFormat="1" applyFont="1" applyFill="1" applyAlignment="1">
      <alignment horizontal="center" vertical="center"/>
    </xf>
    <xf numFmtId="165" fontId="14" fillId="5" borderId="0" xfId="0" applyNumberFormat="1" applyFon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9" fontId="7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0" fillId="0" borderId="10" xfId="0" applyNumberFormat="1" applyBorder="1" applyAlignment="1">
      <alignment horizontal="center" vertical="center"/>
    </xf>
    <xf numFmtId="3" fontId="26" fillId="0" borderId="0" xfId="0" applyNumberFormat="1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14" fillId="5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0" fillId="5" borderId="0" xfId="0" applyNumberFormat="1" applyFill="1" applyAlignment="1">
      <alignment horizontal="center" vertical="center"/>
    </xf>
    <xf numFmtId="0" fontId="24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14" fillId="6" borderId="0" xfId="0" applyFont="1" applyFill="1" applyAlignment="1">
      <alignment horizontal="center" vertical="center"/>
    </xf>
    <xf numFmtId="166" fontId="14" fillId="6" borderId="0" xfId="0" applyNumberFormat="1" applyFont="1" applyFill="1" applyAlignment="1">
      <alignment vertical="center"/>
    </xf>
    <xf numFmtId="166" fontId="14" fillId="6" borderId="0" xfId="0" applyNumberFormat="1" applyFont="1" applyFill="1" applyAlignment="1">
      <alignment horizontal="center" vertical="center"/>
    </xf>
    <xf numFmtId="165" fontId="14" fillId="6" borderId="0" xfId="0" applyNumberFormat="1" applyFont="1" applyFill="1" applyAlignment="1">
      <alignment horizontal="center" vertical="center"/>
    </xf>
    <xf numFmtId="4" fontId="14" fillId="6" borderId="0" xfId="0" applyNumberFormat="1" applyFont="1" applyFill="1" applyAlignment="1">
      <alignment horizontal="center" vertical="center"/>
    </xf>
    <xf numFmtId="49" fontId="14" fillId="6" borderId="0" xfId="0" applyNumberFormat="1" applyFont="1" applyFill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2" fontId="0" fillId="6" borderId="0" xfId="0" applyNumberFormat="1" applyFill="1" applyAlignment="1">
      <alignment horizontal="center" vertical="center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3" fontId="25" fillId="6" borderId="0" xfId="0" applyNumberFormat="1" applyFont="1" applyFill="1" applyAlignment="1">
      <alignment horizontal="center"/>
    </xf>
    <xf numFmtId="4" fontId="0" fillId="6" borderId="0" xfId="0" applyNumberForma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27" fillId="0" borderId="12" xfId="7" applyFont="1" applyBorder="1" applyAlignment="1">
      <alignment horizontal="center" vertical="center"/>
    </xf>
    <xf numFmtId="0" fontId="27" fillId="0" borderId="0" xfId="7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3" fontId="27" fillId="0" borderId="12" xfId="6" applyNumberFormat="1" applyFont="1" applyFill="1" applyBorder="1" applyAlignment="1">
      <alignment horizontal="center" vertical="center"/>
    </xf>
    <xf numFmtId="3" fontId="27" fillId="0" borderId="12" xfId="8" applyNumberFormat="1" applyFont="1" applyFill="1" applyBorder="1" applyAlignment="1">
      <alignment horizontal="center" vertical="center"/>
    </xf>
    <xf numFmtId="3" fontId="27" fillId="0" borderId="0" xfId="6" applyNumberFormat="1" applyFont="1" applyFill="1" applyBorder="1" applyAlignment="1">
      <alignment horizontal="center" vertical="center"/>
    </xf>
    <xf numFmtId="3" fontId="27" fillId="0" borderId="0" xfId="8" applyNumberFormat="1" applyFont="1" applyFill="1" applyAlignment="1">
      <alignment horizontal="center" vertical="center"/>
    </xf>
    <xf numFmtId="3" fontId="27" fillId="0" borderId="0" xfId="6" applyNumberFormat="1" applyFont="1" applyFill="1" applyAlignment="1">
      <alignment horizontal="center" vertical="center"/>
    </xf>
    <xf numFmtId="3" fontId="27" fillId="0" borderId="0" xfId="0" applyNumberFormat="1" applyFont="1" applyAlignment="1">
      <alignment horizontal="center" vertical="center"/>
    </xf>
    <xf numFmtId="3" fontId="0" fillId="4" borderId="0" xfId="0" applyNumberFormat="1" applyFill="1" applyAlignment="1">
      <alignment horizontal="center"/>
    </xf>
    <xf numFmtId="3" fontId="5" fillId="4" borderId="0" xfId="0" applyNumberFormat="1" applyFont="1" applyFill="1" applyAlignment="1">
      <alignment horizontal="center" vertical="top"/>
    </xf>
    <xf numFmtId="3" fontId="1" fillId="4" borderId="0" xfId="0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center" vertical="center"/>
    </xf>
    <xf numFmtId="3" fontId="4" fillId="4" borderId="0" xfId="0" applyNumberFormat="1" applyFont="1" applyFill="1" applyAlignment="1">
      <alignment horizontal="right" vertical="center"/>
    </xf>
    <xf numFmtId="3" fontId="5" fillId="4" borderId="0" xfId="0" applyNumberFormat="1" applyFont="1" applyFill="1" applyAlignment="1">
      <alignment horizontal="right" vertical="top"/>
    </xf>
    <xf numFmtId="3" fontId="14" fillId="4" borderId="0" xfId="0" applyNumberFormat="1" applyFont="1" applyFill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top"/>
    </xf>
    <xf numFmtId="3" fontId="5" fillId="4" borderId="0" xfId="5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 vertical="center"/>
    </xf>
    <xf numFmtId="3" fontId="0" fillId="4" borderId="0" xfId="0" applyNumberFormat="1" applyFill="1" applyAlignment="1">
      <alignment horizontal="center" vertical="top"/>
    </xf>
    <xf numFmtId="3" fontId="4" fillId="4" borderId="0" xfId="0" applyNumberFormat="1" applyFont="1" applyFill="1" applyAlignment="1">
      <alignment horizontal="center" vertical="top"/>
    </xf>
    <xf numFmtId="3" fontId="5" fillId="4" borderId="0" xfId="5" applyNumberFormat="1" applyFont="1" applyFill="1" applyAlignment="1">
      <alignment horizontal="right"/>
    </xf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right" vertical="top"/>
    </xf>
    <xf numFmtId="3" fontId="5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 vertical="center"/>
    </xf>
    <xf numFmtId="3" fontId="17" fillId="4" borderId="0" xfId="5" applyNumberFormat="1" applyFont="1" applyFill="1" applyAlignment="1">
      <alignment horizontal="center"/>
    </xf>
    <xf numFmtId="0" fontId="0" fillId="7" borderId="0" xfId="0" applyFill="1" applyAlignment="1">
      <alignment vertical="top" wrapText="1"/>
    </xf>
    <xf numFmtId="0" fontId="5" fillId="7" borderId="0" xfId="0" applyFont="1" applyFill="1" applyAlignment="1">
      <alignment horizontal="left" vertical="top"/>
    </xf>
    <xf numFmtId="0" fontId="5" fillId="7" borderId="0" xfId="0" applyFont="1" applyFill="1" applyAlignment="1">
      <alignment horizontal="center" vertical="top"/>
    </xf>
    <xf numFmtId="3" fontId="0" fillId="4" borderId="0" xfId="0" applyNumberFormat="1" applyFill="1" applyAlignment="1">
      <alignment horizontal="center" vertical="top" wrapText="1"/>
    </xf>
    <xf numFmtId="0" fontId="28" fillId="7" borderId="0" xfId="0" applyFont="1" applyFill="1" applyAlignment="1">
      <alignment vertical="top" wrapText="1"/>
    </xf>
    <xf numFmtId="0" fontId="0" fillId="0" borderId="0" xfId="0" applyAlignment="1">
      <alignment horizontal="center" vertical="top"/>
    </xf>
    <xf numFmtId="49" fontId="0" fillId="0" borderId="0" xfId="0" applyNumberForma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3" fontId="19" fillId="4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0" fillId="7" borderId="0" xfId="0" applyFill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</cellXfs>
  <cellStyles count="9">
    <cellStyle name="Comma 2" xfId="4" xr:uid="{00000000-0005-0000-0000-000000000000}"/>
    <cellStyle name="Comma 3" xfId="2" xr:uid="{00000000-0005-0000-0000-000001000000}"/>
    <cellStyle name="Comma_Sheet1" xfId="8" xr:uid="{00000000-0005-0000-0000-000002000000}"/>
    <cellStyle name="Currency" xfId="6" builtinId="4"/>
    <cellStyle name="Normal" xfId="0" builtinId="0"/>
    <cellStyle name="Normal 3" xfId="5" xr:uid="{00000000-0005-0000-0000-000005000000}"/>
    <cellStyle name="Normal 4" xfId="3" xr:uid="{00000000-0005-0000-0000-000006000000}"/>
    <cellStyle name="Normal_brevard grade" xfId="1" xr:uid="{00000000-0005-0000-0000-000007000000}"/>
    <cellStyle name="Normal_Sheet1" xfId="7" xr:uid="{00000000-0005-0000-0000-000008000000}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PTRC%20Alexander%20County\Pay%20Plan%20Alexander%20Coun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vid\Documents\PTRC%20Alexander%20County%2022-23\Pay%20Plan%20Alexander%20Coun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List"/>
      <sheetName val="Alpha List"/>
      <sheetName val="PT List"/>
      <sheetName val="Temp-Seasonal List"/>
      <sheetName val="Inactive"/>
      <sheetName val="80 Hr. Schedule"/>
      <sheetName val="84 Hr. Schedule"/>
      <sheetName val="Bi-Weekly"/>
      <sheetName val="An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>
            <v>11845.8</v>
          </cell>
        </row>
        <row r="11">
          <cell r="B11">
            <v>15796.12</v>
          </cell>
        </row>
        <row r="39">
          <cell r="B39">
            <v>44555.86</v>
          </cell>
          <cell r="P39">
            <v>62956.263750972168</v>
          </cell>
        </row>
        <row r="40">
          <cell r="B40">
            <v>46812.09</v>
          </cell>
          <cell r="P40">
            <v>66144.257675067784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 List"/>
      <sheetName val="Alpha List"/>
      <sheetName val="PT List"/>
      <sheetName val="Temp-Seasonal List"/>
      <sheetName val="Inactive"/>
      <sheetName val="80 Hr. Schedule"/>
      <sheetName val="84 Hr. Schedule"/>
      <sheetName val="Bi-Weekly"/>
      <sheetName val="An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">
          <cell r="B8">
            <v>12445.49</v>
          </cell>
        </row>
        <row r="17">
          <cell r="P17">
            <v>30014.488813292202</v>
          </cell>
        </row>
        <row r="18">
          <cell r="B18">
            <v>22317.82</v>
          </cell>
          <cell r="P18">
            <v>31534.495401204716</v>
          </cell>
        </row>
        <row r="19">
          <cell r="B19">
            <v>23447.64</v>
          </cell>
          <cell r="P19">
            <v>33130.901483617308</v>
          </cell>
        </row>
        <row r="20">
          <cell r="B20">
            <v>24634.61</v>
          </cell>
          <cell r="P20">
            <v>34808.059019898537</v>
          </cell>
        </row>
        <row r="21">
          <cell r="B21">
            <v>25882.959999999999</v>
          </cell>
          <cell r="P21">
            <v>36571.944889311126</v>
          </cell>
        </row>
        <row r="23">
          <cell r="B23">
            <v>27192.52</v>
          </cell>
          <cell r="P23">
            <v>38422.31888630554</v>
          </cell>
        </row>
        <row r="24">
          <cell r="B24">
            <v>28566.95</v>
          </cell>
          <cell r="P24">
            <v>40364.352495066516</v>
          </cell>
        </row>
        <row r="25">
          <cell r="B25">
            <v>30014.34</v>
          </cell>
          <cell r="P25">
            <v>42409.476673805737</v>
          </cell>
        </row>
        <row r="26">
          <cell r="B26">
            <v>31534.720000000001</v>
          </cell>
          <cell r="P26">
            <v>44557.733811737831</v>
          </cell>
        </row>
        <row r="27">
          <cell r="B27">
            <v>33130.78</v>
          </cell>
          <cell r="P27">
            <v>46812.92480844121</v>
          </cell>
        </row>
        <row r="29">
          <cell r="B29">
            <v>34807.94</v>
          </cell>
          <cell r="P29">
            <v>49182.707982025575</v>
          </cell>
        </row>
        <row r="30">
          <cell r="B30">
            <v>36570.22</v>
          </cell>
          <cell r="P30">
            <v>51672.763487251228</v>
          </cell>
        </row>
        <row r="31">
          <cell r="B31">
            <v>38420.35</v>
          </cell>
          <cell r="P31">
            <v>54286.948742649409</v>
          </cell>
        </row>
        <row r="32">
          <cell r="B32">
            <v>40366.44</v>
          </cell>
          <cell r="P32">
            <v>57036.722965908259</v>
          </cell>
        </row>
        <row r="33">
          <cell r="B33">
            <v>42408.480000000003</v>
          </cell>
          <cell r="P33">
            <v>59922.072027289534</v>
          </cell>
        </row>
        <row r="38">
          <cell r="B38">
            <v>44555.93</v>
          </cell>
          <cell r="P38">
            <v>62956.362659139639</v>
          </cell>
        </row>
        <row r="39">
          <cell r="B39">
            <v>46811.5</v>
          </cell>
          <cell r="P39">
            <v>66143.424020513441</v>
          </cell>
        </row>
        <row r="40">
          <cell r="B40">
            <v>49181.95</v>
          </cell>
          <cell r="P40">
            <v>69492.807814440661</v>
          </cell>
        </row>
        <row r="41">
          <cell r="B41">
            <v>51671.32</v>
          </cell>
          <cell r="P41">
            <v>73010.22245515816</v>
          </cell>
        </row>
        <row r="42">
          <cell r="B42">
            <v>54287.72</v>
          </cell>
          <cell r="P42">
            <v>76707.127160353906</v>
          </cell>
        </row>
        <row r="44">
          <cell r="B44">
            <v>57033.87</v>
          </cell>
          <cell r="P44">
            <v>80587.36521882104</v>
          </cell>
        </row>
        <row r="45">
          <cell r="B45">
            <v>59921.93</v>
          </cell>
          <cell r="P45">
            <v>84668.118392222517</v>
          </cell>
        </row>
        <row r="46">
          <cell r="B46">
            <v>62955.92</v>
          </cell>
          <cell r="P46">
            <v>88955.06683531875</v>
          </cell>
        </row>
        <row r="47">
          <cell r="B47">
            <v>66143.98</v>
          </cell>
          <cell r="P47">
            <v>93459.712155012356</v>
          </cell>
        </row>
        <row r="48">
          <cell r="B48">
            <v>69492.89</v>
          </cell>
          <cell r="P48">
            <v>98191.634313809598</v>
          </cell>
        </row>
        <row r="50">
          <cell r="B50">
            <v>73010.69</v>
          </cell>
          <cell r="P50">
            <v>103162.1936212311</v>
          </cell>
        </row>
        <row r="51">
          <cell r="B51">
            <v>76706.91</v>
          </cell>
          <cell r="P51">
            <v>108384.85571779076</v>
          </cell>
        </row>
        <row r="52">
          <cell r="B52">
            <v>80589.63</v>
          </cell>
          <cell r="P52">
            <v>113871.03743196203</v>
          </cell>
        </row>
        <row r="53">
          <cell r="B53">
            <v>84668.29</v>
          </cell>
          <cell r="P53">
            <v>119634.07723661484</v>
          </cell>
        </row>
        <row r="54">
          <cell r="B54">
            <v>88956.44</v>
          </cell>
          <cell r="P54">
            <v>125693.12092702353</v>
          </cell>
        </row>
        <row r="56">
          <cell r="B56">
            <v>93459.48</v>
          </cell>
          <cell r="P56">
            <v>132055.7985618212</v>
          </cell>
        </row>
        <row r="57">
          <cell r="B57">
            <v>98190.91</v>
          </cell>
          <cell r="P57">
            <v>138741.1852875911</v>
          </cell>
        </row>
        <row r="58">
          <cell r="B58">
            <v>103161.53</v>
          </cell>
          <cell r="P58">
            <v>145764.54122159979</v>
          </cell>
        </row>
        <row r="59">
          <cell r="B59">
            <v>108384.87</v>
          </cell>
          <cell r="P59">
            <v>153144.9838996449</v>
          </cell>
        </row>
        <row r="60">
          <cell r="B60">
            <v>113870.39999999999</v>
          </cell>
          <cell r="P60">
            <v>160895.89418381106</v>
          </cell>
        </row>
        <row r="62">
          <cell r="B62">
            <v>119635.69</v>
          </cell>
          <cell r="P62">
            <v>169042.09802413292</v>
          </cell>
        </row>
        <row r="63">
          <cell r="B63">
            <v>123101.87</v>
          </cell>
          <cell r="P63">
            <v>173939.71962291579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munisgas.alexandercountync.gov/prod/munis/gas/app/ua/r/mugwc/prempinq?Arg=--mutoken&amp;Arg=PvHUXdSQNSssGJNYaFmB39z32Umwbf%2BACxgrWp%2FRHgWw7f4xnPRo9Pi7tLKMUVQublfrnGWrz4NoPcmNfbUHafNw3crKw5D3SZKl4tfEMCU%3D" TargetMode="External"/><Relationship Id="rId21" Type="http://schemas.openxmlformats.org/officeDocument/2006/relationships/hyperlink" Target="https://munisgas.alexandercountync.gov/prod/munis/gas/app/ua/r/mugwc/prempinq?Arg=--mutoken&amp;Arg=ljizULKRJq3tKGwIVvvU%2BXBo0FbZP5njloKp90L20MJUjdPXaUcgSimB2Z2kSFy35Ij7wg40NlPcMgrhUrv2zL3%2F9CB2LyUIvCEPCSZxWWY%3D" TargetMode="External"/><Relationship Id="rId42" Type="http://schemas.openxmlformats.org/officeDocument/2006/relationships/hyperlink" Target="https://munisgas.alexandercountync.gov/prod/munis/gas/app/ua/r/mugwc/prempinq?Arg=--mutoken&amp;Arg=2mZwYykVnPeY9VU5peEDhzo9Wd%2FaTbMstozAXjRMITA5%2FUwyHbjhuyv4bWk3aImJUEbOUEYmbG5Vf4NFtRH9NIY%2FqIIIikaHZap%2Fm80%2FnWc%3D" TargetMode="External"/><Relationship Id="rId63" Type="http://schemas.openxmlformats.org/officeDocument/2006/relationships/hyperlink" Target="https://munisgas.alexandercountync.gov/prod/munis/gas/app/ua/r/mugwc/prempinq?Arg=--mutoken&amp;Arg=4iNn%2BZqJcxgBCF6Zpo7pzBZ42GULHrDsraYodGF8Z%2BLZbpoV5myYESY03D6Rz%2B9idC%2Bzw3uJ7c6kdgKRu4OGapW9nlF%2Fr5N%2FWSlMR0FyHuM%3D" TargetMode="External"/><Relationship Id="rId84" Type="http://schemas.openxmlformats.org/officeDocument/2006/relationships/hyperlink" Target="https://munisgas.alexandercountync.gov/prod/munis/gas/app/ua/r/mugwc/prempinq?Arg=--mutoken&amp;Arg=%2BVC0JeyYhmPmHn0NujQ%2B0Avobbvq9D81ESqL9s5KNSEDBpQJTlPVKRcfS78l1DtWigWq%2BL0qDecB37KaVIhYuPsHgi78fqeX%2FZ%2BLhb%2F%2BFFM%3D" TargetMode="External"/><Relationship Id="rId138" Type="http://schemas.openxmlformats.org/officeDocument/2006/relationships/hyperlink" Target="https://munisgas.alexandercountync.gov/prod/munis/gas/app/ua/r/mugwc/prempinq?Arg=--mutoken&amp;Arg=tCNlInblCBNc1cPg8p3piN%2F%2FuJ18d3wZk4gsE9NWf9XbxikFDRtG3FeQ%2BVbnLAWtPWpRP6Jh7ZgpMs5TtWyFFCoOLlInTR%2FJwghBd7Lf3Eg%3D" TargetMode="External"/><Relationship Id="rId159" Type="http://schemas.openxmlformats.org/officeDocument/2006/relationships/hyperlink" Target="https://munisgas.alexandercountync.gov/prod/munis/gas/app/ua/r/mugwc/prempinq?Arg=--mutoken&amp;Arg=v4jxrVzCnmOB6%2Bza959DbGaIJVHw1c9SZDcoO37xXNO1CNFDXOAtmTYHxn7g%2FEtHt0g332fVr92CyujPpR0hxegi9xP1ZiKDwL%2FsBMujx1M%3D" TargetMode="External"/><Relationship Id="rId170" Type="http://schemas.openxmlformats.org/officeDocument/2006/relationships/hyperlink" Target="https://munisgas.alexandercountync.gov/prod/munis/gas/app/ua/r/mugwc/prempinq?Arg=--mutoken&amp;Arg=PMo12NgXLVFTgHx0mDPxBOp9361Us8tzbaSLXfyXgh7GZBzRY5l9e2YF6VoGaQ7N4NvvDJZQ5dttccYZFMkRAqtNYusojgQujkvliv6P9EE%3D" TargetMode="External"/><Relationship Id="rId191" Type="http://schemas.openxmlformats.org/officeDocument/2006/relationships/hyperlink" Target="https://munisgas.alexandercountync.gov/prod/munis/gas/app/ua/r/mugwc/prempinq?Arg=--mutoken&amp;Arg=HSVfl1CtzAGO6yofS%2Bekgm5maYu07skGv0YRCzJNwS9nr21kXKfRdiHTunlsE76XVS%2FFzEW8ujp54Q4ne4lNQaWk8ZunzITXyaRUyU4Tj3w%3D" TargetMode="External"/><Relationship Id="rId205" Type="http://schemas.openxmlformats.org/officeDocument/2006/relationships/hyperlink" Target="https://munisgas.alexandercountync.gov/prod/munis/gas/app/ua/r/mugwc/prempinq?Arg=--mutoken&amp;Arg=j%2BrKXQIEgb7uRMqt6NG6Dde0qShIULEpukud1UJDOI1Uo8CHc12Vf1U6k1N1Zpokh2a2txyqVrBHaMHoQ3QuLgb64z%2BPJoRaKWZL78Vm784%3D" TargetMode="External"/><Relationship Id="rId107" Type="http://schemas.openxmlformats.org/officeDocument/2006/relationships/hyperlink" Target="https://munisgas.alexandercountync.gov/prod/munis/gas/app/ua/r/mugwc/prempinq?Arg=--mutoken&amp;Arg=I6XaLXIsNY74DRy5qR0YO5m3GpKsjFqC6a6%2BgnpDWnsXrOs4CMbHpy9ndFZCBrZ303PgujyGCJim3%2FPVUkPOieaNn8xuwBgVNVDk5n0189k%3D" TargetMode="External"/><Relationship Id="rId11" Type="http://schemas.openxmlformats.org/officeDocument/2006/relationships/hyperlink" Target="https://munisgas.alexandercountync.gov/prod/munis/gas/app/ua/r/mugwc/prempinq?Arg=--mutoken&amp;Arg=LrxEPfQtaPHXZENsGZGGO3aca2wtBSDu%2BxXOdRRcPQHYMRXY6yo%2BXwKg0t7a022zlxKpCy0hG99m6iTP77X2mVkQ6SNy9Q7w325elQHga6A%3D" TargetMode="External"/><Relationship Id="rId32" Type="http://schemas.openxmlformats.org/officeDocument/2006/relationships/hyperlink" Target="https://munisgas.alexandercountync.gov/prod/munis/gas/app/ua/r/mugwc/prempinq?Arg=--mutoken&amp;Arg=LtPew%2FUp9OY3r1b6ywukM8ddemzxKhDDLWO8irSjjDWF%2FgiLxB7Ff9d8Y%2FxCXeggsLmgKtoFX%2Fuovvyo8hUCYkWHB%2FkRnkhZbiR5qDMSKzc%3D" TargetMode="External"/><Relationship Id="rId53" Type="http://schemas.openxmlformats.org/officeDocument/2006/relationships/hyperlink" Target="https://munisgas.alexandercountync.gov/prod/munis/gas/app/ua/r/mugwc/prempinq?Arg=--mutoken&amp;Arg=H%2FMqdcsRIl5CCtXs%2FBNVqMHd8eR3Xv9doMkKVWNfjLHvhMTOl%2Fv6XgV1aAj1FkqGkyJJfjEgrsrFLSOyytCuZvTLZ1DzAUzc6KV%2BW40Jn8s%3D" TargetMode="External"/><Relationship Id="rId74" Type="http://schemas.openxmlformats.org/officeDocument/2006/relationships/hyperlink" Target="https://munisgas.alexandercountync.gov/prod/munis/gas/app/ua/r/mugwc/prempinq?Arg=--mutoken&amp;Arg=CRM06PmfA%2F7AIobuQBxBEG%2Fg22jjsdMc68vnXi%2FBMfNNZ1YAEoaQQODlHBbQsu8DgbyPx82sG2uXfn0AAkBWK%2BIGiQ45BryKQ56H4UixtNI%3D" TargetMode="External"/><Relationship Id="rId128" Type="http://schemas.openxmlformats.org/officeDocument/2006/relationships/hyperlink" Target="https://munisgas.alexandercountync.gov/prod/munis/gas/app/ua/r/mugwc/prempinq?Arg=--mutoken&amp;Arg=7tOQ9qQL6Pn1EyxUg4W88iFPsggcYIHHK4xL0WtNDfBNC8VZX6qjvYaRb0LmDI9OZPs6398yv0mYjHKEeVnj2DWLGBdRM0OjAjQO3SA7EBU%3D" TargetMode="External"/><Relationship Id="rId149" Type="http://schemas.openxmlformats.org/officeDocument/2006/relationships/hyperlink" Target="https://munisgas.alexandercountync.gov/prod/munis/gas/app/ua/r/mugwc/prempinq?Arg=--mutoken&amp;Arg=ufwwPnnzM6gOEYzzKEESTSugrNM8KCmqMYsR0QnzN6UYb5FP6sr5d47oru1DTtR7x%2Fg0F3KPz5JdvDis0f7QR%2B99lOIFxm57PYuvTw%2BFvAk%3D" TargetMode="External"/><Relationship Id="rId5" Type="http://schemas.openxmlformats.org/officeDocument/2006/relationships/hyperlink" Target="https://munisgas.alexandercountync.gov/prod/munis/gas/app/ua/r/mugwc/prempinq?Arg=--mutoken&amp;Arg=AdhybvzXbVgS2TfgRYNoo66Q0uwRU4p%2FameoIQX%2Fa99EwXSYP7aKtThlBj%2Fp5ssHwDHbzDjGI7OvFlNGLEDI%2Bur%2Bd7rbIMMRK2c7hg2DdWc%3D" TargetMode="External"/><Relationship Id="rId95" Type="http://schemas.openxmlformats.org/officeDocument/2006/relationships/hyperlink" Target="https://munisgas.alexandercountync.gov/prod/munis/gas/app/ua/r/mugwc/prempinq?Arg=--mutoken&amp;Arg=0%2BhtRt%2BSR1M%2BsOzr0u9xQhV8nRA5sVaFfUAEecNr%2BchT%2BGVYvTLkyhNNZ%2B4q0FCuXSl5jFRBsTCehZXSpAZnTGKd76FJaQt430s9gkelE1E%3D" TargetMode="External"/><Relationship Id="rId160" Type="http://schemas.openxmlformats.org/officeDocument/2006/relationships/hyperlink" Target="https://munisgas.alexandercountync.gov/prod/munis/gas/app/ua/r/mugwc/prempinq?Arg=--mutoken&amp;Arg=qMBwVkJ2nWZHzOoBkjkBnhdxNcp6eqntW0oC3%2BDPR0b%2FwvIc008pcNr6fzxbLEryfMnID%2BVDPmGemvv9lRydgc%2F39TTPrIcaisac%2Bx9rAeM%3D" TargetMode="External"/><Relationship Id="rId181" Type="http://schemas.openxmlformats.org/officeDocument/2006/relationships/hyperlink" Target="https://munisgas.alexandercountync.gov/prod/munis/gas/app/ua/r/mugwc/prempinq?Arg=--mutoken&amp;Arg=RTGChD3yieNxSgqPZsK2Arcw04ORLUI8NF3%2Bn1vfK7xLPzP%2F3lFxncHMvM5Ftf4kbz6vKlejcyY5O4cgZpZD%2F%2BuzfThPYLHRCxh1KMjvZvM%3D" TargetMode="External"/><Relationship Id="rId216" Type="http://schemas.openxmlformats.org/officeDocument/2006/relationships/hyperlink" Target="https://munisgas.alexandercountync.gov/prod/munis/gas/app/ua/r/mugwc/prempinq?Arg=--mutoken&amp;Arg=UaT4ZUpKOwKf8k4eUxlYZPJGUgWnje1eJ%2FfSdzhHQ812cDgdcUeJ87c3G2b3ISx0NoetzrZXbfPOE%2FIdNgnXspN7ccdywBCZGvwS2kCz3Bk%3D" TargetMode="External"/><Relationship Id="rId211" Type="http://schemas.openxmlformats.org/officeDocument/2006/relationships/hyperlink" Target="https://munisgas.alexandercountync.gov/prod/munis/gas/app/ua/r/mugwc/prempinq?Arg=--mutoken&amp;Arg=shLq4SOjGc6cvkZ9wMeXMfb5jkxtgk10y3Jr8KvACgvirnOJmOZOYTicT6alBopp1dvGK7p3cu25jwSH2zi4yPafngFB76hUn%2BeJYBAP%2B8Y%3D" TargetMode="External"/><Relationship Id="rId22" Type="http://schemas.openxmlformats.org/officeDocument/2006/relationships/hyperlink" Target="https://munisgas.alexandercountync.gov/prod/munis/gas/app/ua/r/mugwc/prempinq?Arg=--mutoken&amp;Arg=q9pFIWqEl3DNZzgPf89u%2Bh%2B2RqboV1IYsjO99U2q4KgJyjyCFCTO801Sbl%2BAosMOapX3W%2BrB41CdC8YHrhKWGBGxkXZjYqDQVsD49R%2F2zco%3D" TargetMode="External"/><Relationship Id="rId27" Type="http://schemas.openxmlformats.org/officeDocument/2006/relationships/hyperlink" Target="https://munisgas.alexandercountync.gov/prod/munis/gas/app/ua/r/mugwc/prempinq?Arg=--mutoken&amp;Arg=p%2BfZwIXF87KZeau%2B8M7l%2BWggoYuhf7xza0KlhExQvtwtJgFp6pWeGVFWjf9cJcPf8Zxf51B0jf5YEQrENMgBMigiULUMfisOomM5m5hLmv0%3D" TargetMode="External"/><Relationship Id="rId43" Type="http://schemas.openxmlformats.org/officeDocument/2006/relationships/hyperlink" Target="https://munisgas.alexandercountync.gov/prod/munis/gas/app/ua/r/mugwc/prempinq?Arg=--mutoken&amp;Arg=SjG%2BDfCpOj%2Fqr7YgtOht8m7p0CeWKR6yWX4yBACX919CzyiVl9ToRlgfaaQQAjObDc69kDxKgHDL%2Fn3uNlFRZVP14XdDRrclYat8AQGFLJE%3D" TargetMode="External"/><Relationship Id="rId48" Type="http://schemas.openxmlformats.org/officeDocument/2006/relationships/hyperlink" Target="https://munisgas.alexandercountync.gov/prod/munis/gas/app/ua/r/mugwc/prempinq?Arg=--mutoken&amp;Arg=AXHhtHq5H%2F1A9dJ8nx70BXOhB48kSav0sGy%2BH%2F7ETbK9q1JK6mouiDHjLM7IAFKFJ2OSdJXxngzSAbVzx%2FhQkoTGR5mFac1N%2B75EafLW0Zs%3D" TargetMode="External"/><Relationship Id="rId64" Type="http://schemas.openxmlformats.org/officeDocument/2006/relationships/hyperlink" Target="https://munisgas.alexandercountync.gov/prod/munis/gas/app/ua/r/mugwc/prempinq?Arg=--mutoken&amp;Arg=nnfCkBtbD4xSxt8pRuYExoVPrkvxIIqlpFgyq6Nm0rChfOY2IBzgYA%2BSLSJKsUZe7qeDQ07ThSbXxL2qmaF%2FsOKcnAaSiIO%2BOawlsVkwyuo%3D" TargetMode="External"/><Relationship Id="rId69" Type="http://schemas.openxmlformats.org/officeDocument/2006/relationships/hyperlink" Target="https://munisgas.alexandercountync.gov/prod/munis/gas/app/ua/r/mugwc/prempinq?Arg=--mutoken&amp;Arg=SLu8xnto%2FHD%2F%2Bwf5HiOE8mBzRaH0jxNq4BxkMI0obK7an%2BBYFmBLTAnQ0HhBGIwEhEZNVdPpO9JP0ftobq3T0%2FTgT0oRt6kQlrQll7TWJaE%3D" TargetMode="External"/><Relationship Id="rId113" Type="http://schemas.openxmlformats.org/officeDocument/2006/relationships/hyperlink" Target="https://munisgas.alexandercountync.gov/prod/munis/gas/app/ua/r/mugwc/prempinq?Arg=--mutoken&amp;Arg=HsF1q3y5ljq6bF%2FsabyDAmiZB0BTfIVlFqpcUwvXsfuVMk2jszLGupqCeaoV5O0L6nA1H23vKsr3f9AjLl1Cxjrq9LanOUkm79Y8EBXanUU%3D" TargetMode="External"/><Relationship Id="rId118" Type="http://schemas.openxmlformats.org/officeDocument/2006/relationships/hyperlink" Target="https://munisgas.alexandercountync.gov/prod/munis/gas/app/ua/r/mugwc/prempinq?Arg=--mutoken&amp;Arg=afI3Em%2FhMJ8kQX9Z8Q%2BxB3ypVZjNKITWyfB%2B2eek1zoaxoPLwU7O8NWUeuLv5XtjIAYGMtcVVREsVimbBPZuBZC8NPutNQ8aysYCLZCsIK8%3D" TargetMode="External"/><Relationship Id="rId134" Type="http://schemas.openxmlformats.org/officeDocument/2006/relationships/hyperlink" Target="https://munisgas.alexandercountync.gov/prod/munis/gas/app/ua/r/mugwc/prempinq?Arg=--mutoken&amp;Arg=M%2BrpKa8XzCROBs3FRzkSom9G3vmA0Hsub11DLXyGPkyj7W0CXygO3s0zDOJJMdofuUZm3GenP68fsC5GGPBHmjan5o%2BG9xPwo5ZrQCxMym4%3D" TargetMode="External"/><Relationship Id="rId139" Type="http://schemas.openxmlformats.org/officeDocument/2006/relationships/hyperlink" Target="https://munisgas.alexandercountync.gov/prod/munis/gas/app/ua/r/mugwc/prempinq?Arg=--mutoken&amp;Arg=ht7EhjxzwuLbcqmUB200Can9u67il131rpELw29XTQ6i%2FSCQTk804m9GtX9pxOzfrL2IyT%2Bxd4L6RwK4IMt7X%2BVztuZAe1DUc70TD4EXs88%3D" TargetMode="External"/><Relationship Id="rId80" Type="http://schemas.openxmlformats.org/officeDocument/2006/relationships/hyperlink" Target="https://munisgas.alexandercountync.gov/prod/munis/gas/app/ua/r/mugwc/prempinq?Arg=--mutoken&amp;Arg=NDeyZZC%2BQ0ILJAdar0iqqypJuGFBVNl9%2FjbUTIuLg9BXHfF5QqbcuiXy1YL58lBlJY7jN782lzeNusSa%2FXDhRRK%2FhU5S9A109nPtkIXE0r4%3D" TargetMode="External"/><Relationship Id="rId85" Type="http://schemas.openxmlformats.org/officeDocument/2006/relationships/hyperlink" Target="https://munisgas.alexandercountync.gov/prod/munis/gas/app/ua/r/mugwc/prempinq?Arg=--mutoken&amp;Arg=EmEd15uWkwdDkGDseOwOvx0gyf3naE8HMUSXBAEnLjMHacsSb5vHX7KMW%2Bc0Du03hnhxgov1JPxwBsNucF6PYhPt3y6Lb55ZWcJccfLh9g0%3D" TargetMode="External"/><Relationship Id="rId150" Type="http://schemas.openxmlformats.org/officeDocument/2006/relationships/hyperlink" Target="https://munisgas.alexandercountync.gov/prod/munis/gas/app/ua/r/mugwc/prempinq?Arg=--mutoken&amp;Arg=DbvxGF0RFY5dTw0gWxQSQvVkInfKcnQprT4RV3lkcvOURj9ACuH09hs2ilWGdS%2Bk20KwDnnqhm3hkqe%2FTodNTWcgIHRnfJtUq9VADNy3HoM%3D" TargetMode="External"/><Relationship Id="rId155" Type="http://schemas.openxmlformats.org/officeDocument/2006/relationships/hyperlink" Target="https://munisgas.alexandercountync.gov/prod/munis/gas/app/ua/r/mugwc/prempinq?Arg=--mutoken&amp;Arg=eTAaQGb79aCDsolfo%2FS%2B8uKXtSvWEwR35L5bz1DYHqxbIOeLIeJpfku6B7Kwo62nq4Pj76KlxYPLeSBf0gpp6e7P8PaHOVvGnu%2FDWOdLX6M%3D" TargetMode="External"/><Relationship Id="rId171" Type="http://schemas.openxmlformats.org/officeDocument/2006/relationships/hyperlink" Target="https://munisgas.alexandercountync.gov/prod/munis/gas/app/ua/r/mugwc/prempinq?Arg=--mutoken&amp;Arg=YPPqniZIOtU5%2B0ygja7qODQCZnvUJasf6FGTMv5SLKzlxOpLYxmsLZMiXTNvU9qID25wpD2gFljkYj7fCGuWvQkDEDBEF%2FKH1lojWcvSjHw%3D" TargetMode="External"/><Relationship Id="rId176" Type="http://schemas.openxmlformats.org/officeDocument/2006/relationships/hyperlink" Target="https://munisgas.alexandercountync.gov/prod/munis/gas/app/ua/r/mugwc/prempinq?Arg=--mutoken&amp;Arg=l0KRXCob1KdLha6OLfIiDD2lC141UVRK5q6ywr2uY1tk9w0%2BwT4VuL956k0IUSZWGYhY4%2BkfAK72PNGhLVTi%2BdwnKjql213bc4OHkdKFSjM%3D" TargetMode="External"/><Relationship Id="rId192" Type="http://schemas.openxmlformats.org/officeDocument/2006/relationships/hyperlink" Target="https://munisgas.alexandercountync.gov/prod/munis/gas/app/ua/r/mugwc/prempinq?Arg=--mutoken&amp;Arg=8ieYPAVSgLB0qHOstWhZWNLvL5zKazXpj0Hao0uRxoqbuJNzAg%2FvKk9DEYnHEsTKffTzen8t4acwJq%2BrpmUQj7YeHaHPAMEquNTL7UZT%2FFo%3D" TargetMode="External"/><Relationship Id="rId197" Type="http://schemas.openxmlformats.org/officeDocument/2006/relationships/hyperlink" Target="https://munisgas.alexandercountync.gov/prod/munis/gas/app/ua/r/mugwc/prempinq?Arg=--mutoken&amp;Arg=3EboQn2eHwMW5CWWYmBnsDaSA02986EnonR1Cic%2BZiXt7e64%2BReI17fmp19g9iLmpM6XYrHVCp66S7O07JjjBfqMbxQb%2B%2FtOSHkFjK7tAQw%3D" TargetMode="External"/><Relationship Id="rId206" Type="http://schemas.openxmlformats.org/officeDocument/2006/relationships/hyperlink" Target="https://munisgas.alexandercountync.gov/prod/munis/gas/app/ua/r/mugwc/prempinq?Arg=--mutoken&amp;Arg=%2FyKTOvR4Ke2R7ttbf1ddRVSqHi8URv9aG4ogGpLfF%2BAem4RInHOlt%2FOgiQnCKM7SVcd7cwUQ%2BUSLPDBp9Ij0t1kn5ht1p52V%2Bg5VsWpUsFo%3D" TargetMode="External"/><Relationship Id="rId201" Type="http://schemas.openxmlformats.org/officeDocument/2006/relationships/hyperlink" Target="https://munisgas.alexandercountync.gov/prod/munis/gas/app/ua/r/mugwc/prempinq?Arg=--mutoken&amp;Arg=t54Uyi9r%2FEDlsOgcwlk4AzTqMOYSoXzY1mdasTu5%2FinWxB2Z8tfDsEdfFmre7bVCQCVW78VS6HEfPOvUoHGCiPZTksAtXvJceRX%2BBXfEFio%3D" TargetMode="External"/><Relationship Id="rId222" Type="http://schemas.openxmlformats.org/officeDocument/2006/relationships/hyperlink" Target="https://munisgas.alexandercountync.gov/prod/munis/gas/app/ua/r/mugwc/prempinq?Arg=--mutoken&amp;Arg=KRAGQLTMaec0XVF0OcWeKGC1vjSGrA1fKsjmkOuV0Lg%2FlhKhgLIJAwbasAjrllRyxC%2FUeZa88yMN6%2F1sLHwvg2n%2BVZmRZivojNZMIFtinws%3D" TargetMode="External"/><Relationship Id="rId12" Type="http://schemas.openxmlformats.org/officeDocument/2006/relationships/hyperlink" Target="https://munisgas.alexandercountync.gov/prod/munis/gas/app/ua/r/mugwc/prempinq?Arg=--mutoken&amp;Arg=3jlJ8bocYXXMwUzkXl7dmIDNA%2FudXb3w2ONsresJwpxbZVeS24KGk%2Fp%2BcyiqXiq6Xzqaf8vGx%2BQ68142sNFkoDixcTAYoty0Qh7cg5Uu0rI%3D" TargetMode="External"/><Relationship Id="rId17" Type="http://schemas.openxmlformats.org/officeDocument/2006/relationships/hyperlink" Target="https://munisgas.alexandercountync.gov/prod/munis/gas/app/ua/r/mugwc/prempinq?Arg=--mutoken&amp;Arg=kxJjnPp72Ll4XGkkbOK%2Fq7PwFBhUb9dx%2BcM757qV1JHOQxO%2BeO7Iakav5kTZm6gNepyJ6rZfkng%2BUqzhA2hI7z3GmzUnzel82NztIRkCZH0%3D" TargetMode="External"/><Relationship Id="rId33" Type="http://schemas.openxmlformats.org/officeDocument/2006/relationships/hyperlink" Target="https://munisgas.alexandercountync.gov/prod/munis/gas/app/ua/r/mugwc/prempinq?Arg=--mutoken&amp;Arg=WvSz1PI8wcN39eLuj74bO2JXaISDc3hLW8unbJ8jyT4KScJESEiTfx1aJfDZYnRUMBZA6zFlValfaHYNV1vt2JvjGIceLkfrnVSFL%2BDy%2B%2BA%3D" TargetMode="External"/><Relationship Id="rId38" Type="http://schemas.openxmlformats.org/officeDocument/2006/relationships/hyperlink" Target="https://munisgas.alexandercountync.gov/prod/munis/gas/app/ua/r/mugwc/prempinq?Arg=--mutoken&amp;Arg=7szD8o9y5zzZ7qjfIqvwLq3oIkW61JAcxtaApPUXnLL5YNBxkQxoXIw9RJQau%2F9fBqfNg%2F1H5r%2BxLDf%2FtKu%2FMdF7BRphAij8C1FgXvint9Q%3D" TargetMode="External"/><Relationship Id="rId59" Type="http://schemas.openxmlformats.org/officeDocument/2006/relationships/hyperlink" Target="https://munisgas.alexandercountync.gov/prod/munis/gas/app/ua/r/mugwc/prempinq?Arg=--mutoken&amp;Arg=4rc0GiRflHnYnFWwjWwXx6905dGKpExVje0Z3ibf35z%2F46bawrY19HftCWB3CvHj65CEHScZyeJtMnUH4r0BnSBmUWPwnZVCxDtPbmewZUA%3D" TargetMode="External"/><Relationship Id="rId103" Type="http://schemas.openxmlformats.org/officeDocument/2006/relationships/hyperlink" Target="https://munisgas.alexandercountync.gov/prod/munis/gas/app/ua/r/mugwc/prempinq?Arg=--mutoken&amp;Arg=X38ggXMWBhmW4EbQ16xIth4fbVueuRLgUIocqV7guO%2BjcEggYd8hHqIJ0v2lo49IRjDKDjAsMFPXT1ZQY%2F0ekwZU9a4L%2FBxUUk1XEeIZW7Q%3D" TargetMode="External"/><Relationship Id="rId108" Type="http://schemas.openxmlformats.org/officeDocument/2006/relationships/hyperlink" Target="https://munisgas.alexandercountync.gov/prod/munis/gas/app/ua/r/mugwc/prempinq?Arg=--mutoken&amp;Arg=9o%2BxiYGeN7%2BzSFU260drmgCmT5V5hcHBOWB3kxH8cLdgrHv2mDFeaNoy%2FVDRdVVDUW%2BeY1gqmNaKTTxgaH7OqrCC55%2FT0866rdTgDcwO30E%3D" TargetMode="External"/><Relationship Id="rId124" Type="http://schemas.openxmlformats.org/officeDocument/2006/relationships/hyperlink" Target="https://munisgas.alexandercountync.gov/prod/munis/gas/app/ua/r/mugwc/prempinq?Arg=--mutoken&amp;Arg=s1XZR7m0SfLD6HJKpyr9mfma1t%2B%2BZgIyfqi62noqdQMKDNYeypcGYSGDF%2FQLNN8nN94zKeg7SewBtxrLeF784x7Fgsoa5LSsw5lgDWxOF5E%3D" TargetMode="External"/><Relationship Id="rId129" Type="http://schemas.openxmlformats.org/officeDocument/2006/relationships/hyperlink" Target="https://munisgas.alexandercountync.gov/prod/munis/gas/app/ua/r/mugwc/prempinq?Arg=--mutoken&amp;Arg=fCrSvv0hIzLz%2BXr2PcHLJOBdaI9mXgUZYjM5lYxy8foFn3dNo%2BCE9YKM%2FkBQouMlzarIRrIySptWfzMU668Fo108%2BUWhRbHT%2BSXf2qtJtAc%3D" TargetMode="External"/><Relationship Id="rId54" Type="http://schemas.openxmlformats.org/officeDocument/2006/relationships/hyperlink" Target="https://munisgas.alexandercountync.gov/prod/munis/gas/app/ua/r/mugwc/prempinq?Arg=--mutoken&amp;Arg=r2Y8ZgEefTwwpe1ISOsN%2BbDdD%2BH1bx1SJv5A7%2F2Bn49fG7hcyiRQ9OoOkfXcqOLAQl%2BWmo9K1ZZSgZjJWjvf3X32DY6wdjX7fge5g6TyL7A%3D" TargetMode="External"/><Relationship Id="rId70" Type="http://schemas.openxmlformats.org/officeDocument/2006/relationships/hyperlink" Target="https://munisgas.alexandercountync.gov/prod/munis/gas/app/ua/r/mugwc/prempinq?Arg=--mutoken&amp;Arg=qReXTbkF3tO67BbiJ0824mzN0LBm%2F9OvobeuB5Fn1E7leCfKX2LlVUg0B8m3SjdQjbwbedEamUV70%2Fbom55g44BAX1SJKDELvV5nNBtXQuA%3D" TargetMode="External"/><Relationship Id="rId75" Type="http://schemas.openxmlformats.org/officeDocument/2006/relationships/hyperlink" Target="https://munisgas.alexandercountync.gov/prod/munis/gas/app/ua/r/mugwc/prempinq?Arg=--mutoken&amp;Arg=HXFjvb%2FUWmtv9b0UpBebHg0DNQk5i61QPe5PJTTf1c3aoDpPqJuhwZgHqVB%2BRuB4p7SJTVI8sJIeDYXUzcfpUJQPiOgPFOZt7kR0O808my0%3D" TargetMode="External"/><Relationship Id="rId91" Type="http://schemas.openxmlformats.org/officeDocument/2006/relationships/hyperlink" Target="https://munisgas.alexandercountync.gov/prod/munis/gas/app/ua/r/mugwc/prempinq?Arg=--mutoken&amp;Arg=%2FAxt0ipUp91uTKj2YEQkOkvMoSxQXMiEzPGBk6e7kywOUl5ZiltNKyzbghv8SfCvPyNd8SaL1%2BB1FZp80s19%2F6e52a5VXovXH5z0ao6Ep8U%3D" TargetMode="External"/><Relationship Id="rId96" Type="http://schemas.openxmlformats.org/officeDocument/2006/relationships/hyperlink" Target="https://munisgas.alexandercountync.gov/prod/munis/gas/app/ua/r/mugwc/prempinq?Arg=--mutoken&amp;Arg=c13Rg0a9Ae7V3WkGtghkeHomApQontySsQOzUAHLcCNypB99uIedaUq6X%2BdkM4P8UFu5wLwcADfL%2FSOkNPBtaT%2FRkXknKv%2FRKLaMuoKpO8o%3D" TargetMode="External"/><Relationship Id="rId140" Type="http://schemas.openxmlformats.org/officeDocument/2006/relationships/hyperlink" Target="https://munisgas.alexandercountync.gov/prod/munis/gas/app/ua/r/mugwc/prempinq?Arg=--mutoken&amp;Arg=t2MNRsLCRM7eE%2BV5UHgx2hf422CukddVN12g3y21SZrwhfPIqPgEBQgg6%2Fq5gP2UAWo1%2F0j7rzrMrSfpNmwU5uSuQvGLOId%2FhfXQxqZjmN4%3D" TargetMode="External"/><Relationship Id="rId145" Type="http://schemas.openxmlformats.org/officeDocument/2006/relationships/hyperlink" Target="https://munisgas.alexandercountync.gov/prod/munis/gas/app/ua/r/mugwc/prempinq?Arg=--mutoken&amp;Arg=pVIOM%2BBQhHikFO5w1tqEP8HEGCP2gqUlkx6ua0tIyW19u1of9qvny4pxpcsbxcSVuQJnPCUVjk7LIPXA516dlGowW6%2F4oLdXl564GIqgITc%3D" TargetMode="External"/><Relationship Id="rId161" Type="http://schemas.openxmlformats.org/officeDocument/2006/relationships/hyperlink" Target="https://munisgas.alexandercountync.gov/prod/munis/gas/app/ua/r/mugwc/prempinq?Arg=--mutoken&amp;Arg=tckk%2Bs%2FpT8cup1wU7bGJHX9r%2BzGpCJeiGmXWUKnfdtFapd9GnlEmDoet9U97AgeATmqYL6AFdNxwJzJvBuguDbtSw%2FwDNUiejXlvtefELkA%3D" TargetMode="External"/><Relationship Id="rId166" Type="http://schemas.openxmlformats.org/officeDocument/2006/relationships/hyperlink" Target="https://munisgas.alexandercountync.gov/prod/munis/gas/app/ua/r/mugwc/prempinq?Arg=--mutoken&amp;Arg=cHb6ouYDGpNoBmy4ZBg6HfQMPO8c2cvnFrmyyrXyREg3wN3CCFHJj4UTJZ08Xfs0cj22bT7Uh2ymsC%2FTU4eTUoKoKt4a851kG08ULtSbZ00%3D" TargetMode="External"/><Relationship Id="rId182" Type="http://schemas.openxmlformats.org/officeDocument/2006/relationships/hyperlink" Target="https://munisgas.alexandercountync.gov/prod/munis/gas/app/ua/r/mugwc/prempinq?Arg=--mutoken&amp;Arg=3mgLz5wbaDgqIDhvDl15MWV3oYu7f0hI87gez2n6RkTjP71djmAtu7sLwVlvgwCIcwA8jJnmC81kpvBc4eYRmdjjDQZLqa6T40txc2yKh8g%3D" TargetMode="External"/><Relationship Id="rId187" Type="http://schemas.openxmlformats.org/officeDocument/2006/relationships/hyperlink" Target="https://munisgas.alexandercountync.gov/prod/munis/gas/app/ua/r/mugwc/prempinq?Arg=--mutoken&amp;Arg=gTee%2BJa%2Fh%2BtiXhe4GE5O0Js56M2ppjI49gqu%2FNJmuXM2VZ5FIvZycHJraXdC8ued6EmTdbe3R1jhdGLaD6Ea%2FCN5%2F88AvG%2FrEUuv08VPaIk%3D" TargetMode="External"/><Relationship Id="rId217" Type="http://schemas.openxmlformats.org/officeDocument/2006/relationships/hyperlink" Target="https://munisgas.alexandercountync.gov/prod/munis/gas/app/ua/r/mugwc/prempinq?Arg=--mutoken&amp;Arg=DqT4W28KRish4dY8QH7g9zmesQXjrWJSuK2akFS6Re3znhGjz38J3%2Bp%2FicmO3Ruhzq7c8H65aw2NaKWvUGsw9MdaM1nt%2FKGQ%2FfrMMY%2B5rLo%3D" TargetMode="External"/><Relationship Id="rId1" Type="http://schemas.openxmlformats.org/officeDocument/2006/relationships/hyperlink" Target="https://munisgas.alexandercountync.gov/prod/munis/gas/app/ua/r/mugwc/prempinq?Arg=--mutoken&amp;Arg=UXm%2BsHlVciHkwvl6GyFz%2BpasBDwRsWznjcRXv5k5s4BIbCsjPXaGGtS0sEZtloesMWLsO6L9F4xn31yxRmtyz%2Bqo96DU3tSE8frs4KZ1kI4%3D" TargetMode="External"/><Relationship Id="rId6" Type="http://schemas.openxmlformats.org/officeDocument/2006/relationships/hyperlink" Target="https://munisgas.alexandercountync.gov/prod/munis/gas/app/ua/r/mugwc/prempinq?Arg=--mutoken&amp;Arg=U3K3Ek%2B0x21rw%2Bu4EiXL5N3ecmx9qE6w4hhCGqzyzAeiPKHHCCVN%2FAIWxCKWwXGWFksrOq6Er28H9JuvazVt1FnUWuXOT2Im6Tsi65y5914%3D" TargetMode="External"/><Relationship Id="rId212" Type="http://schemas.openxmlformats.org/officeDocument/2006/relationships/hyperlink" Target="https://munisgas.alexandercountync.gov/prod/munis/gas/app/ua/r/mugwc/prempinq?Arg=--mutoken&amp;Arg=iK7r%2FBI29hEOjB7fCsO4v5EmY4F7OCQz0u9ZkasCx%2BoWdNGynlX3HouTWEF6ywIsDSyRMm7Hq7oDe%2BvHbICnqekn%2BX9jrFG8%2FYjP8G1nqg4%3D" TargetMode="External"/><Relationship Id="rId23" Type="http://schemas.openxmlformats.org/officeDocument/2006/relationships/hyperlink" Target="https://munisgas.alexandercountync.gov/prod/munis/gas/app/ua/r/mugwc/prempinq?Arg=--mutoken&amp;Arg=I%2F2AZ07Vz33%2FpCeg%2FVrtyel9C9WRw4WiksYepysfYSddIQ7OpJLJubdWSyc0Z5YcmkpWfvW0zBdF3n8Sw7NOH4NHK4ajDU0g6UTCmzobu6w%3D" TargetMode="External"/><Relationship Id="rId28" Type="http://schemas.openxmlformats.org/officeDocument/2006/relationships/hyperlink" Target="https://munisgas.alexandercountync.gov/prod/munis/gas/app/ua/r/mugwc/prempinq?Arg=--mutoken&amp;Arg=VPiKoNo8RNC1EVpHxFqc4ij7HEWy28TWcz%2BIsKsxbDzRT5HXxPlYcduCsMNmRO7%2Bd7Djt9b8WnY%2FeQF2nZbO0NohEgSWP%2FqSwao1Ye%2FFwM4%3D" TargetMode="External"/><Relationship Id="rId49" Type="http://schemas.openxmlformats.org/officeDocument/2006/relationships/hyperlink" Target="https://munisgas.alexandercountync.gov/prod/munis/gas/app/ua/r/mugwc/prempinq?Arg=--mutoken&amp;Arg=Fr8sSDx5W3SBBCquirnAB54X6nSIt%2FANJtb2o7gKsuKKAoXTYIF5IGp66cqfJGiz9FK4MrR8Rtc%2BqrVKkZtYQ7vR9Q1gKkGCSkkYX8ElvSw%3D" TargetMode="External"/><Relationship Id="rId114" Type="http://schemas.openxmlformats.org/officeDocument/2006/relationships/hyperlink" Target="https://munisgas.alexandercountync.gov/prod/munis/gas/app/ua/r/mugwc/prempinq?Arg=--mutoken&amp;Arg=BASqTHULZyYfsSa9cvnCIWyWybWEayCZ0hcPIC1FSzXbXtkL0HZlhBKkGKXr6YSV8PFT7TCb45GTHSQUwjGlB6W2adLxGuCXRLIWeL7Ru%2Bg%3D" TargetMode="External"/><Relationship Id="rId119" Type="http://schemas.openxmlformats.org/officeDocument/2006/relationships/hyperlink" Target="https://munisgas.alexandercountync.gov/prod/munis/gas/app/ua/r/mugwc/prempinq?Arg=--mutoken&amp;Arg=1BuTWunUrRbYh3YUR26CaTmRhGgUCFMoHtMSQ7i2uiituYMtFQSEwqqiAADztqNq3bDFPVzdS33%2B7gbKHK2%2FuI9TTUkfV%2BS1OB4yyZDL80k%3D" TargetMode="External"/><Relationship Id="rId44" Type="http://schemas.openxmlformats.org/officeDocument/2006/relationships/hyperlink" Target="https://munisgas.alexandercountync.gov/prod/munis/gas/app/ua/r/mugwc/prempinq?Arg=--mutoken&amp;Arg=e%2BnbBHrJmTLrV%2BsBLjJX5MqoEmixatKzv7y4Przb1vZ0er%2BjZd1tvNL2QPs4XugRFrvYkpGjs1295ADyEL7w%2B8G27L%2BretYmo7bhBQgZaVs%3D" TargetMode="External"/><Relationship Id="rId60" Type="http://schemas.openxmlformats.org/officeDocument/2006/relationships/hyperlink" Target="https://munisgas.alexandercountync.gov/prod/munis/gas/app/ua/r/mugwc/prempinq?Arg=--mutoken&amp;Arg=ERu6sqy%2FsBapIYwXJjh3G2ReEdgM%2BH6GJ6DvqUgBtgHuzU1nGqYct%2BMB4EOusKmh9Llok0i2cAlQPOF%2F8abfLi%2FsAw%2FYx0z1xhB8FyFcZVo%3D" TargetMode="External"/><Relationship Id="rId65" Type="http://schemas.openxmlformats.org/officeDocument/2006/relationships/hyperlink" Target="https://munisgas.alexandercountync.gov/prod/munis/gas/app/ua/r/mugwc/prempinq?Arg=--mutoken&amp;Arg=KfaNZS6eliDgwFLw8Ax26FBXX9IslmVpq8dMw6l2ndnoqsMG2d%2FyqJD50ubrdt8WqB7GpHqPokiw9%2F%2FAQpbWtQ%2BkDX9zD59Ie9ErptI%2FOhk%3D" TargetMode="External"/><Relationship Id="rId81" Type="http://schemas.openxmlformats.org/officeDocument/2006/relationships/hyperlink" Target="https://munisgas.alexandercountync.gov/prod/munis/gas/app/ua/r/mugwc/prempinq?Arg=--mutoken&amp;Arg=8Mc2W84c7Glc9b2qK9U9bQ0YJ86XfAPK7ddBTqOV2db5kde5XA8lJrbW0QFLyv5xk6N6pIHTKPIsIzPAE11hyr42jxnFt03kFEPGDKxKMl4%3D" TargetMode="External"/><Relationship Id="rId86" Type="http://schemas.openxmlformats.org/officeDocument/2006/relationships/hyperlink" Target="https://munisgas.alexandercountync.gov/prod/munis/gas/app/ua/r/mugwc/prempinq?Arg=--mutoken&amp;Arg=%2FCcGZGhI2lBaKB4JOVRtv9tw%2FhzETFmQkXS%2F%2F6IYb3PWoXfufzW8TEtRXPwAt2XBZlS3iYj6iLAd0VzPfRG0HLwyNVYO3FVKr1McyHXWUVc%3D" TargetMode="External"/><Relationship Id="rId130" Type="http://schemas.openxmlformats.org/officeDocument/2006/relationships/hyperlink" Target="https://munisgas.alexandercountync.gov/prod/munis/gas/app/ua/r/mugwc/prempinq?Arg=--mutoken&amp;Arg=1WoiCcJCeF2TNhreLeE9PLuZqTxg8WQ1nRdBzjIspX3mzEGNvRiEA1aFLJKargYMfb%2BPEr1cj7Nyi1xo%2FF%2BCixJKlbKQ9m5A6OaClgFTpLw%3D" TargetMode="External"/><Relationship Id="rId135" Type="http://schemas.openxmlformats.org/officeDocument/2006/relationships/hyperlink" Target="https://munisgas.alexandercountync.gov/prod/munis/gas/app/ua/r/mugwc/prempinq?Arg=--mutoken&amp;Arg=DH0gAQzkmahMJ2ZYB24o2KnL73c2e4t2NQgONUto0g5OuD4Xun5TgAQmC8xjGehgr%2FA7SG7WZoPUVKI1tPzDkpFJkNWJ2jC9L%2BG7O0%2BOyo8%3D" TargetMode="External"/><Relationship Id="rId151" Type="http://schemas.openxmlformats.org/officeDocument/2006/relationships/hyperlink" Target="https://munisgas.alexandercountync.gov/prod/munis/gas/app/ua/r/mugwc/prempinq?Arg=--mutoken&amp;Arg=Ui58m3p8FB7kd3tn6pfPm70OyUmRQjq%2BmGYxsNnZcqYsDOPF%2FKRThc2gbSUroD4PIINU6k%2FT6WSZNb2WbiUhT12wslkEk4MNXSZ6bsPWZBE%3D" TargetMode="External"/><Relationship Id="rId156" Type="http://schemas.openxmlformats.org/officeDocument/2006/relationships/hyperlink" Target="https://munisgas.alexandercountync.gov/prod/munis/gas/app/ua/r/mugwc/prempinq?Arg=--mutoken&amp;Arg=Om634EtxrVTQVkDr%2BXXNHMbVY2l5rhMtzyW6Ee78XV7ymmhV%2BqzDATvkfdHywokuI34ln7RixNe37b%2BS3NhJM67O%2FvfgNoAlsKuTC%2FL91yU%3D" TargetMode="External"/><Relationship Id="rId177" Type="http://schemas.openxmlformats.org/officeDocument/2006/relationships/hyperlink" Target="https://munisgas.alexandercountync.gov/prod/munis/gas/app/ua/r/mugwc/prempinq?Arg=--mutoken&amp;Arg=5hXdhfNb7HAISvyUY%2BUrdIpXEHWcNC%2B4Pern3lfOtRXoIxXiVU0cpEdXO0%2FBVo1vI4AnDTQN6wb46xMAat5fATqb1G3y%2Bmf%2BANsWh%2FkUXEM%3D" TargetMode="External"/><Relationship Id="rId198" Type="http://schemas.openxmlformats.org/officeDocument/2006/relationships/hyperlink" Target="https://munisgas.alexandercountync.gov/prod/munis/gas/app/ua/r/mugwc/prempinq?Arg=--mutoken&amp;Arg=PrudScpXi1TMa0BoSxkPqrGagmL6oZqSlB8b8En40t17xn8PoLVZmNOmrPUIWnipy79nmfqJ1R%2FlaxeeM5iidW%2BSUc4KWfD0hhlDcqiKmoc%3D" TargetMode="External"/><Relationship Id="rId172" Type="http://schemas.openxmlformats.org/officeDocument/2006/relationships/hyperlink" Target="https://munisgas.alexandercountync.gov/prod/munis/gas/app/ua/r/mugwc/prempinq?Arg=--mutoken&amp;Arg=dzQI5Nzdg8IEwz%2FRtmBaS6GGbD0wLuK5Yv3a1kXdqhS3DEWrxNswyoG7G3IB%2BmphB%2BLBCqvn04IraaMw3wl%2BbhjrH9WgPnLxKeWyi0Y157o%3D" TargetMode="External"/><Relationship Id="rId193" Type="http://schemas.openxmlformats.org/officeDocument/2006/relationships/hyperlink" Target="https://munisgas.alexandercountync.gov/prod/munis/gas/app/ua/r/mugwc/prempinq?Arg=--mutoken&amp;Arg=5NBN17VeQ1jSR5k0cg9Ww9srYHkXwapDbMDY1nt3L3HdhRhXBDqj5BJfGU2jpFrHXQHu6HKuRF%2BxIoGQWSg8JxxKpsRnsSocDAEGP65kBXI%3D" TargetMode="External"/><Relationship Id="rId202" Type="http://schemas.openxmlformats.org/officeDocument/2006/relationships/hyperlink" Target="https://munisgas.alexandercountync.gov/prod/munis/gas/app/ua/r/mugwc/prempinq?Arg=--mutoken&amp;Arg=yH85H94xRapLaEz9Qyzdwc1M6b1mo9RB1eskcZZr48wqAtBaAAWnT%2BPScRzwsZgggXDSxfXI1gPrXsBh2PXvLuSuTrHTK378fJVKvwjUaFU%3D" TargetMode="External"/><Relationship Id="rId207" Type="http://schemas.openxmlformats.org/officeDocument/2006/relationships/hyperlink" Target="https://munisgas.alexandercountync.gov/prod/munis/gas/app/ua/r/mugwc/prempinq?Arg=--mutoken&amp;Arg=PfDLFWYSMWhfVK4dE9a36DOR72cV6Lfh%2BEm3CuenS3rZ0UrYdHR4jyFGELhgLxfzwPVFwtw6Tm4i9kIYnFHdUv%2FMJYUmhQBIZerzUmcy5WU%3D" TargetMode="External"/><Relationship Id="rId223" Type="http://schemas.openxmlformats.org/officeDocument/2006/relationships/hyperlink" Target="https://munisgas.alexandercountync.gov/prod/munis/gas/app/ua/r/mugwc/prempinq?Arg=--mutoken&amp;Arg=VVZ0B477EX9KuDDLeDrZD7RIbidzwK2MiEoO9gaRJlX0d%2Fwx9Tz4r5NZVCBW2Y%2B%2BMKnOLwryfx5i1CcJsHOx%2Bws2q0yCujpGCiQ%2BbjiQ8yc%3D" TargetMode="External"/><Relationship Id="rId13" Type="http://schemas.openxmlformats.org/officeDocument/2006/relationships/hyperlink" Target="https://munisgas.alexandercountync.gov/prod/munis/gas/app/ua/r/mugwc/prempinq?Arg=--mutoken&amp;Arg=Bor5hZ%2BBdXSRc1K7faPKHaNwNqA3Js6%2FEuWNXt8Z0VybXmeiJawNrPrjaAZ4RwDMaOTcMhjEO%2BqfG0aq%2BhEAMkrQCU0fLHns4tL5IaKXclw%3D" TargetMode="External"/><Relationship Id="rId18" Type="http://schemas.openxmlformats.org/officeDocument/2006/relationships/hyperlink" Target="https://munisgas.alexandercountync.gov/prod/munis/gas/app/ua/r/mugwc/prempinq?Arg=--mutoken&amp;Arg=fAB8JIWNVfRRnXK%2FDbrISofzVBHQAU5beO%2FwjFaMYvY3Wow0M%2FvRfvY3SdvEtXGpjXiBx47P9XFksEwoz7htY4WRlfEWVmOcr%2FUGe2U%2Buas%3D" TargetMode="External"/><Relationship Id="rId39" Type="http://schemas.openxmlformats.org/officeDocument/2006/relationships/hyperlink" Target="https://munisgas.alexandercountync.gov/prod/munis/gas/app/ua/r/mugwc/prempinq?Arg=--mutoken&amp;Arg=w%2FkkcGqsLlUxaXiMwb6hLAA9ODjWt9pHvC1OFf3XEKuvarFDj%2B8o1FihZsXiQ9tipgX3gjg%2FdOzuy%2FaWW1ERC1cIxQm59IndD4g%2FeedQJPM%3D" TargetMode="External"/><Relationship Id="rId109" Type="http://schemas.openxmlformats.org/officeDocument/2006/relationships/hyperlink" Target="https://munisgas.alexandercountync.gov/prod/munis/gas/app/ua/r/mugwc/prempinq?Arg=--mutoken&amp;Arg=iaulItaIVZ2f9cDl4A9Tm%2FbhED4JvjAEPgApOZeWpVlfBliU9D4EMeiAQ8aVOHSBIJy%2Bv3H0LU0HrEmvClATakpv0EZ1EWhAXIkFtbXF7EA%3D" TargetMode="External"/><Relationship Id="rId34" Type="http://schemas.openxmlformats.org/officeDocument/2006/relationships/hyperlink" Target="https://munisgas.alexandercountync.gov/prod/munis/gas/app/ua/r/mugwc/prempinq?Arg=--mutoken&amp;Arg=WZ3z8JeShGRXwsvK5lYzrHbFeb1EFEh%2FgaxqBaPFiE7FtAdEpRNMlrpP6QIGhPDRzr86%2FmbgxD5yYTtwdoUGg2SOdI9rcVP3f%2BSQWTi%2FEIQ%3D" TargetMode="External"/><Relationship Id="rId50" Type="http://schemas.openxmlformats.org/officeDocument/2006/relationships/hyperlink" Target="https://munisgas.alexandercountync.gov/prod/munis/gas/app/ua/r/mugwc/prempinq?Arg=--mutoken&amp;Arg=fUGIFHnLl7eEJg20YNlsQOdyiaEh4vzcl4vX83K1crPpkHUaxFwcQotYUsA1H7x5fe1gZHT6z65dbZJVYR04pO3cit2k6Qu6C5ZG3I%2FSsTI%3D" TargetMode="External"/><Relationship Id="rId55" Type="http://schemas.openxmlformats.org/officeDocument/2006/relationships/hyperlink" Target="https://munisgas.alexandercountync.gov/prod/munis/gas/app/ua/r/mugwc/prempinq?Arg=--mutoken&amp;Arg=aln%2BlqrKCj1sFm04kllXZFVtOzGvdAvlBx24InkEdOJNeGOVRAeNOldTDvq%2FLNjhzmJb3tqgfyB1IETrm587YdmbSx5JJpcCqooF3pSjRW4%3D" TargetMode="External"/><Relationship Id="rId76" Type="http://schemas.openxmlformats.org/officeDocument/2006/relationships/hyperlink" Target="https://munisgas.alexandercountync.gov/prod/munis/gas/app/ua/r/mugwc/prempinq?Arg=--mutoken&amp;Arg=zI1ZGewS0nDXpU0h3jPMx%2Bg2fDb2TOzj%2BqZ6s205DvgSJgLHGKv3F9Zg35jS3dVMNTT0metQzDHNUZGElEoQNz5HyOkHfhQcPvKio9L2Bjo%3D" TargetMode="External"/><Relationship Id="rId97" Type="http://schemas.openxmlformats.org/officeDocument/2006/relationships/hyperlink" Target="https://munisgas.alexandercountync.gov/prod/munis/gas/app/ua/r/mugwc/prempinq?Arg=--mutoken&amp;Arg=KFTMNUFUhkx8p9u%2B7ZsCCySZyUiyrweyet8V3K3UMmWdmI3WZ2O1NxN5FxTe4HVthBtP9sSr04kpC5dSb0Fz3O48JjDuI3FDW2SF2qQnTL0%3D" TargetMode="External"/><Relationship Id="rId104" Type="http://schemas.openxmlformats.org/officeDocument/2006/relationships/hyperlink" Target="https://munisgas.alexandercountync.gov/prod/munis/gas/app/ua/r/mugwc/prempinq?Arg=--mutoken&amp;Arg=Z8o6j0vzrCjY%2BK9NFVY81Ying7GhHoA3Q9Lt%2BDEum%2BINWCm26GlPxz7cY%2FDuh6zbSFhyAWlgmyyVMY7wQ5wQzInb%2BTaBOSkYK5qSQTL504E%3D" TargetMode="External"/><Relationship Id="rId120" Type="http://schemas.openxmlformats.org/officeDocument/2006/relationships/hyperlink" Target="https://munisgas.alexandercountync.gov/prod/munis/gas/app/ua/r/mugwc/prempinq?Arg=--mutoken&amp;Arg=CBy4NacHaU0Az4aa4UxxOh5jBv1kGjJDX4%2FdOT5%2FeGRxy%2B1rmZ8tXKOo70kAxxCWEmzDxWwSHIcJFmsG5zX3Z4m9AgXihsim6xQZN%2BFhgZY%3D" TargetMode="External"/><Relationship Id="rId125" Type="http://schemas.openxmlformats.org/officeDocument/2006/relationships/hyperlink" Target="https://munisgas.alexandercountync.gov/prod/munis/gas/app/ua/r/mugwc/prempinq?Arg=--mutoken&amp;Arg=%2BXtRZ4LHJ%2F2QQdjmbbgy9dMFUi5xymkCS3NsQFFxQT2EJWvgS21mR83XH0vfqdg25mUVP9cXxg84UpvXWMU25xVhsRkDl7AeDTzYDAikDBg%3D" TargetMode="External"/><Relationship Id="rId141" Type="http://schemas.openxmlformats.org/officeDocument/2006/relationships/hyperlink" Target="https://munisgas.alexandercountync.gov/prod/munis/gas/app/ua/r/mugwc/prempinq?Arg=--mutoken&amp;Arg=yhgBgmMPgGZ0ngioxgNI77OBr8VYXUZ2gWleuKAy3aK%2BATw%2FD%2FGxSOLhSr10ua1oxPB3OP%2BYoD51hnJB5ONZHwnSxU1jM%2FpFdkOIVp4tKSU%3D" TargetMode="External"/><Relationship Id="rId146" Type="http://schemas.openxmlformats.org/officeDocument/2006/relationships/hyperlink" Target="https://munisgas.alexandercountync.gov/prod/munis/gas/app/ua/r/mugwc/prempinq?Arg=--mutoken&amp;Arg=9nBb5GutBrD2K2PeMnvn%2B3gllwpvTLdKnEEg6iyXeikSkqigZymvfBjtPZvBG2vV6WY%2BdONNH8nEJi8X3NCvIF03PavGhPZk1%2FXngKRt36k%3D" TargetMode="External"/><Relationship Id="rId167" Type="http://schemas.openxmlformats.org/officeDocument/2006/relationships/hyperlink" Target="https://munisgas.alexandercountync.gov/prod/munis/gas/app/ua/r/mugwc/prempinq?Arg=--mutoken&amp;Arg=4N69GeGeJg6unOaQTFDuLv8D3zPNB9byb6KxQWexxBbKgoEMqiJVbGpe9yfa8P1SRSL7p6hCSevlYZ3S2v63lvxTv2jajK15z70W9AX3xw0%3D" TargetMode="External"/><Relationship Id="rId188" Type="http://schemas.openxmlformats.org/officeDocument/2006/relationships/hyperlink" Target="https://munisgas.alexandercountync.gov/prod/munis/gas/app/ua/r/mugwc/prempinq?Arg=--mutoken&amp;Arg=WMhGrIPy9%2BEux1I9QzBH%2BGj9q9kgOvwUH2JItksJRYTKZr%2BfWNa4Uu%2Bj5enU0bwO3IEsHtZ%2FzeU8Z3jE4uwPDLEbkHVRU4We7H1NKjFmqKY%3D" TargetMode="External"/><Relationship Id="rId7" Type="http://schemas.openxmlformats.org/officeDocument/2006/relationships/hyperlink" Target="https://munisgas.alexandercountync.gov/prod/munis/gas/app/ua/r/mugwc/prempinq?Arg=--mutoken&amp;Arg=TE6G5eJmBFY1K7GeDFabCRzNhDFs90sIqvcrxSQdP1ZaJq5X9XTa9M%2FqjeVrQmHeWQlDsq%2F1md5Li%2FYCRHeQ1LXHjFCl%2FkWeaTddycQYC5U%3D" TargetMode="External"/><Relationship Id="rId71" Type="http://schemas.openxmlformats.org/officeDocument/2006/relationships/hyperlink" Target="https://munisgas.alexandercountync.gov/prod/munis/gas/app/ua/r/mugwc/prempinq?Arg=--mutoken&amp;Arg=wJE80PIyZPd2xn4uFV9IPOcKflFmejCWMnZe0uUz6nTPbKBzze4jNNylg2qmyyNx6I9ihuN8i5H%2Fp73U5sXszht8ryAm4ug3BkwjWtzzPLw%3D" TargetMode="External"/><Relationship Id="rId92" Type="http://schemas.openxmlformats.org/officeDocument/2006/relationships/hyperlink" Target="https://munisgas.alexandercountync.gov/prod/munis/gas/app/ua/r/mugwc/prempinq?Arg=--mutoken&amp;Arg=PP0moUbwn4rjf8pxtdZTP%2F5LPeRPj0LZNYEs9wakfIKmjhWYb9XQqml7R1kcJIRT0m0zZ%2FtLuTqWyIn%2BMMDHKuNkXGE6wMABmiS%2B4KuO1JU%3D" TargetMode="External"/><Relationship Id="rId162" Type="http://schemas.openxmlformats.org/officeDocument/2006/relationships/hyperlink" Target="https://munisgas.alexandercountync.gov/prod/munis/gas/app/ua/r/mugwc/prempinq?Arg=--mutoken&amp;Arg=tzkjGZiOs8GHulEZrmTOITvzXy1lT48HhBqPtG7p9%2BPqBDiS5Cm1WyjeVsO1rv35GYwlw6FNfRPeWeNJ86lsiK%2FuRlC%2BbnMotCqnlMBMDWg%3D" TargetMode="External"/><Relationship Id="rId183" Type="http://schemas.openxmlformats.org/officeDocument/2006/relationships/hyperlink" Target="https://munisgas.alexandercountync.gov/prod/munis/gas/app/ua/r/mugwc/prempinq?Arg=--mutoken&amp;Arg=X8GdXlxXivwBI%2BSdLnB6C6WntWOMVbDprilFvy8NhabkXJ2bvi5B3fxchj82AeeID8PucNYzbSjWsK5rf0VuWaCsr7hssftxkXM0GL%2BNXIE%3D" TargetMode="External"/><Relationship Id="rId213" Type="http://schemas.openxmlformats.org/officeDocument/2006/relationships/hyperlink" Target="https://munisgas.alexandercountync.gov/prod/munis/gas/app/ua/r/mugwc/prempinq?Arg=--mutoken&amp;Arg=5Y4F3%2BET%2FTKLsVEpgnWr%2FB4Wd84D44as6AA3UDyMJPTQbccqxdiW740uDQq5%2BSmeRAu5%2FYoHYt7rEr1Ri6ySFOVUxBBiHa2Vlb0YKDat4Hc%3D" TargetMode="External"/><Relationship Id="rId218" Type="http://schemas.openxmlformats.org/officeDocument/2006/relationships/hyperlink" Target="https://munisgas.alexandercountync.gov/prod/munis/gas/app/ua/r/mugwc/prempinq?Arg=--mutoken&amp;Arg=Bxf1fauCaboC0bilCTLcS9NW9577mEU2%2FLC%2BFtOUyrT%2Bon9PzYKfeMXKj9YxGE3HXqlqRG%2Fzs4tyGJg%2F6k%2BRxUsC10D4gwOprbROeHTA%2BCI%3D" TargetMode="External"/><Relationship Id="rId2" Type="http://schemas.openxmlformats.org/officeDocument/2006/relationships/hyperlink" Target="https://munisgas.alexandercountync.gov/prod/munis/gas/app/ua/r/mugwc/prempinq?Arg=--mutoken&amp;Arg=W2RZcJ14ORT8tUXaiRbAnMGMQRHBdt%2BaiOJlFQF7f3nUGrDbeBnWFDfyLE%2F2bzhuiMVBrRcSsmbN7kdynfW51YfK6vRbEeP%2BPb6CqqbCgcM%3D" TargetMode="External"/><Relationship Id="rId29" Type="http://schemas.openxmlformats.org/officeDocument/2006/relationships/hyperlink" Target="https://munisgas.alexandercountync.gov/prod/munis/gas/app/ua/r/mugwc/prempinq?Arg=--mutoken&amp;Arg=XbRl%2FN%2BNohBxPWTNgPRH17Cd2EN%2B43rQM1UlbFDY32wyM3lVqJW3DWvARMtcvllYP%2FVSZTelK3FTsaOT5jNPwrbKU5o2UtXcAytziq%2BLWjA%3D" TargetMode="External"/><Relationship Id="rId24" Type="http://schemas.openxmlformats.org/officeDocument/2006/relationships/hyperlink" Target="https://munisgas.alexandercountync.gov/prod/munis/gas/app/ua/r/mugwc/prempinq?Arg=--mutoken&amp;Arg=4nsBMaQEBkUHUQHfwf%2BnfEVtgMHwfsOxjtlR4YSYp%2BWexkwqivM0isxOWLj9h4GzLtNCNLiBjOkP0ocjlC2cOPGiTSrdqna4KrVx0%2BJBQzI%3D" TargetMode="External"/><Relationship Id="rId40" Type="http://schemas.openxmlformats.org/officeDocument/2006/relationships/hyperlink" Target="https://munisgas.alexandercountync.gov/prod/munis/gas/app/ua/r/mugwc/prempinq?Arg=--mutoken&amp;Arg=Hm%2BFquzTVZ2Vaj97jQJ%2BqWJ%2BV1U9nHL9jjWh9sczfNKuqqXa9qf%2BbmtEjxeURyAjZDJCKS4RE8weuB13AVAmDvCPdOFPpmZsmbrqjCskXXE%3D" TargetMode="External"/><Relationship Id="rId45" Type="http://schemas.openxmlformats.org/officeDocument/2006/relationships/hyperlink" Target="https://munisgas.alexandercountync.gov/prod/munis/gas/app/ua/r/mugwc/prempinq?Arg=--mutoken&amp;Arg=tYuykGZ7NbQ2h%2FtQW02jLIi7ugyfWAuYuY0zzWfhBCP89Z81CJwgDD1n09Sdua%2Bmf6RiRFAvWIMynpIlv%2F5oQEwCge8T%2FNbHyIS3T1%2BbsQY%3D" TargetMode="External"/><Relationship Id="rId66" Type="http://schemas.openxmlformats.org/officeDocument/2006/relationships/hyperlink" Target="https://munisgas.alexandercountync.gov/prod/munis/gas/app/ua/r/mugwc/prempinq?Arg=--mutoken&amp;Arg=dZW7k4rV52qiu0TaLDTApS2T5M%2FQuftlaFdTUpLvEGcCRZ40L%2FjV1hQoTzmREth6Y1OvfvQ6t5dIB0Kq2SuExGQU9SbIU0aOc8GCvnUnxeM%3D" TargetMode="External"/><Relationship Id="rId87" Type="http://schemas.openxmlformats.org/officeDocument/2006/relationships/hyperlink" Target="https://munisgas.alexandercountync.gov/prod/munis/gas/app/ua/r/mugwc/prempinq?Arg=--mutoken&amp;Arg=m5CHY2kmMX%2BOr%2F6aVEFrIpvUdsIEp7NJDlC3K1d%2Bq8oE2RjNsbytw8brBxKAbdF0ju%2BSrAEhoE0zeWI8yDL86Eh1onMu1Rl2RXWvOcjrOoA%3D" TargetMode="External"/><Relationship Id="rId110" Type="http://schemas.openxmlformats.org/officeDocument/2006/relationships/hyperlink" Target="https://munisgas.alexandercountync.gov/prod/munis/gas/app/ua/r/mugwc/prempinq?Arg=--mutoken&amp;Arg=dNuxRlmygSdRhHNQak%2FWjiaCwIF5ALYDH9skenSWZLzBVSJLQ6xZwPGT5uqbk%2BPDNdY3YzoyuiAeoNIv6G4JIj7%2FegzNm40EbehMFX07rno%3D" TargetMode="External"/><Relationship Id="rId115" Type="http://schemas.openxmlformats.org/officeDocument/2006/relationships/hyperlink" Target="https://munisgas.alexandercountync.gov/prod/munis/gas/app/ua/r/mugwc/prempinq?Arg=--mutoken&amp;Arg=%2B6o%2BkDR7PK2yM5Rx1Ih42S%2FB%2B1R95asGKK12kqHQJT4lEzLS5NzRxxiiaWL1kU7Ni04Y%2BipsI5xRQOQCh4FAlEQzR58XEonb4f03bpUYl%2F4%3D" TargetMode="External"/><Relationship Id="rId131" Type="http://schemas.openxmlformats.org/officeDocument/2006/relationships/hyperlink" Target="https://munisgas.alexandercountync.gov/prod/munis/gas/app/ua/r/mugwc/prempinq?Arg=--mutoken&amp;Arg=eY1Lppz5kTEYxol87qfr6Na%2BpoyH7QEuCVjXaFWdoDeVrVyivvwtzELdWoCXthxdpbKeUr%2FsnSTeza8rwnzPiKxWCc%2BSZNWRlZ2G56SDWvs%3D" TargetMode="External"/><Relationship Id="rId136" Type="http://schemas.openxmlformats.org/officeDocument/2006/relationships/hyperlink" Target="https://munisgas.alexandercountync.gov/prod/munis/gas/app/ua/r/mugwc/prempinq?Arg=--mutoken&amp;Arg=IGiNun0kNEkIzdmZyZuzN3rrA6QDQKTZYYkC0Nt69NQOpzjP0k46js9PmyJfb2ist%2BT9W5jDZt3xOxwzz5o5y2qFDE8IkoqBA%2FF1lwunAXw%3D" TargetMode="External"/><Relationship Id="rId157" Type="http://schemas.openxmlformats.org/officeDocument/2006/relationships/hyperlink" Target="https://munisgas.alexandercountync.gov/prod/munis/gas/app/ua/r/mugwc/prempinq?Arg=--mutoken&amp;Arg=FUMvmd9LyXhw4gH8AtYYXmvq9%2FHYsR0VjymzIroiveXye7fbxERL6IGJtew9g0eOJkqhWkZZwEA2TqsXeJ%2BoEHh42k2zfvkWJfz0z%2Fz8T5c%3D" TargetMode="External"/><Relationship Id="rId178" Type="http://schemas.openxmlformats.org/officeDocument/2006/relationships/hyperlink" Target="https://munisgas.alexandercountync.gov/prod/munis/gas/app/ua/r/mugwc/prempinq?Arg=--mutoken&amp;Arg=zZCq3sKfJ7QUfutIyUXdKNa7sIQdlTYjd46dIi4P2e7TFdnKUkXQf0LL5fQVwPPqDYF7Tx0AZ13bTRSaS4Vu4DY%2BdaXd0temxnTivOB5oQw%3D" TargetMode="External"/><Relationship Id="rId61" Type="http://schemas.openxmlformats.org/officeDocument/2006/relationships/hyperlink" Target="https://munisgas.alexandercountync.gov/prod/munis/gas/app/ua/r/mugwc/prempinq?Arg=--mutoken&amp;Arg=9dnl4g7DSMjmRLJ3uX76v5PrXrqTcJTbCuxNGujtPrT7XAQav9LJbOY1frM1sgB1FMmgqcp1g7ofRwnwIETOfE%2FBC7Lw49FNvr4yisU2z6w%3D" TargetMode="External"/><Relationship Id="rId82" Type="http://schemas.openxmlformats.org/officeDocument/2006/relationships/hyperlink" Target="https://munisgas.alexandercountync.gov/prod/munis/gas/app/ua/r/mugwc/prempinq?Arg=--mutoken&amp;Arg=NtM0b305pRrqztJkVbYcU3BMSlOzGCgUPZOsoUEhf0cQmG39vDPRGPg4eFMnpZpCDZedLIyK4xdUXbbgKUq2j11gq27nOsbzmoHgNBwej0A%3D" TargetMode="External"/><Relationship Id="rId152" Type="http://schemas.openxmlformats.org/officeDocument/2006/relationships/hyperlink" Target="https://munisgas.alexandercountync.gov/prod/munis/gas/app/ua/r/mugwc/prempinq?Arg=--mutoken&amp;Arg=IRJH%2F3xOi7BTm4q3wHsCZ2gCoo5OjNnM1UxPNWHFLk8sbkCUpttYSdmsvqWtQRCddc%2FADTV2kZ8kqiEQca7gWbRog6Dl0zOS0D9P8C%2FLD7E%3D" TargetMode="External"/><Relationship Id="rId173" Type="http://schemas.openxmlformats.org/officeDocument/2006/relationships/hyperlink" Target="https://munisgas.alexandercountync.gov/prod/munis/gas/app/ua/r/mugwc/prempinq?Arg=--mutoken&amp;Arg=iRlcgKRKmYoBwPbe%2FwYV1ceT%2BDfjNpbwh6qySweDDghYGxSs1Kh1Z2Wpmhc7XtWTXs9QQY%2BDWoWJ2zC%2B8ZuwPPgXEFGwug021sans3uT5%2F0%3D" TargetMode="External"/><Relationship Id="rId194" Type="http://schemas.openxmlformats.org/officeDocument/2006/relationships/hyperlink" Target="https://munisgas.alexandercountync.gov/prod/munis/gas/app/ua/r/mugwc/prempinq?Arg=--mutoken&amp;Arg=RXP1EF4XdjH3HlTfGgdtCCsdOulwNIJNDbJyIAV%2FZg2fmDXEkW91V7ycrHpuUFkHna496vZmkSk545zUhEeoX0T0ss52lq8IhmwbqQ0r1uQ%3D" TargetMode="External"/><Relationship Id="rId199" Type="http://schemas.openxmlformats.org/officeDocument/2006/relationships/hyperlink" Target="https://munisgas.alexandercountync.gov/prod/munis/gas/app/ua/r/mugwc/prempinq?Arg=--mutoken&amp;Arg=VfWNaS7ViFg0%2BgFRTlX9JIaoNQWW9T6VBmSXxMQkQMou6bIRXv3KZpCzuu6aCzBN29waytMBBniAibQOLEkDf75uectIVW%2F50jCEogtn8Mw%3D" TargetMode="External"/><Relationship Id="rId203" Type="http://schemas.openxmlformats.org/officeDocument/2006/relationships/hyperlink" Target="https://munisgas.alexandercountync.gov/prod/munis/gas/app/ua/r/mugwc/prempinq?Arg=--mutoken&amp;Arg=Tclga4BtHbm8PP2%2FQ7XybSnupiWbtl2%2B9rsOxg1sbNTtYVi480PYditgwzEyivxrsnEBKQAyivNsOukVeLzaab0P7WHScbXbJpW4tDEIGS0%3D" TargetMode="External"/><Relationship Id="rId208" Type="http://schemas.openxmlformats.org/officeDocument/2006/relationships/hyperlink" Target="https://munisgas.alexandercountync.gov/prod/munis/gas/app/ua/r/mugwc/prempinq?Arg=--mutoken&amp;Arg=yuvi1hlmZTmQG7%2Fk8%2FNpJQFG2bto0KJSchjTTUas%2BUFqqiOoECVv8X8DPjJa6Q21nfX0%2FcRLZUsTh%2BI7sTey6Whtb%2FomQwL73i4RsVQ1DOk%3D" TargetMode="External"/><Relationship Id="rId19" Type="http://schemas.openxmlformats.org/officeDocument/2006/relationships/hyperlink" Target="https://munisgas.alexandercountync.gov/prod/munis/gas/app/ua/r/mugwc/prempinq?Arg=--mutoken&amp;Arg=PI6YtgyVwO1O8JkK1j0UNNtiLNPDuOfrHcJ%2F6NHJy%2F4AtRPDIpRxc0auzofcmnIfp1c50UHfT3bYurJBh8hfEHl7jP7erxlN25V9%2BdsxAAs%3D" TargetMode="External"/><Relationship Id="rId224" Type="http://schemas.openxmlformats.org/officeDocument/2006/relationships/hyperlink" Target="https://munisgas.alexandercountync.gov/prod/munis/gas/app/ua/r/mugwc/prempinq?Arg=--mutoken&amp;Arg=NvvRIpvrJisuWRvxdXnQsecgHRHxM47OuszF4uWkYoQZJPSw%2FKrchNvGblHsIMFC4q30csjiAZTn1e6S5kuHIvZ9loZbPvmVqdm85Et1RaI%3D" TargetMode="External"/><Relationship Id="rId14" Type="http://schemas.openxmlformats.org/officeDocument/2006/relationships/hyperlink" Target="https://munisgas.alexandercountync.gov/prod/munis/gas/app/ua/r/mugwc/prempinq?Arg=--mutoken&amp;Arg=o7KeopMPSqD%2BLrAGvLyGqtUtKOLc%2Fe7%2FmeR%2BXddaw0MSUO7Ij5F%2BvmDBDtRVqsrxJr4%2BlyKG11bWs%2BN6Y6jLqvQtjORMOgFrVfC370Izg64%3D" TargetMode="External"/><Relationship Id="rId30" Type="http://schemas.openxmlformats.org/officeDocument/2006/relationships/hyperlink" Target="https://munisgas.alexandercountync.gov/prod/munis/gas/app/ua/r/mugwc/prempinq?Arg=--mutoken&amp;Arg=2Vdl6qK2eMtovH3zrfUneH20n9tAB01DvnpTseUPMIgIqR3uqHjPRGgWpc3VZfTnfKfeCcT4Op2Fc70jwUn3Hn1TefsgmoHokeIrGKuXBIg%3D" TargetMode="External"/><Relationship Id="rId35" Type="http://schemas.openxmlformats.org/officeDocument/2006/relationships/hyperlink" Target="https://munisgas.alexandercountync.gov/prod/munis/gas/app/ua/r/mugwc/prempinq?Arg=--mutoken&amp;Arg=eQkUGM45Md4KgjBqtrHRv5mEfBVotD6IxqMybztCianHpfjJbzNQBUAUQ0el8buwgG44WFlAWTai%2Bql%2BKYOBClS%2FHN05gfF9LsMbuDxN2qY%3D" TargetMode="External"/><Relationship Id="rId56" Type="http://schemas.openxmlformats.org/officeDocument/2006/relationships/hyperlink" Target="https://munisgas.alexandercountync.gov/prod/munis/gas/app/ua/r/mugwc/prempinq?Arg=--mutoken&amp;Arg=%2FHqrR42jERm21iYD0%2FGCOf%2FouXl%2Fvoj6d5Tk8WdgU3Ajxe6vuvazTj6Bv0Tak6Ns%2BBkzP8dqvgZNJ%2BZiMjXSbabLuwqoqVwW9pHihdWi9fQ%3D" TargetMode="External"/><Relationship Id="rId77" Type="http://schemas.openxmlformats.org/officeDocument/2006/relationships/hyperlink" Target="https://munisgas.alexandercountync.gov/prod/munis/gas/app/ua/r/mugwc/prempinq?Arg=--mutoken&amp;Arg=nV8r%2BD24VNUSXZE0Ad79zPNa7byTybcwiOK5EYVBOQz4FcAZrhwE4WAT0KVRvVthC9cy3MVqESuOyvTTGVu1pvNZW%2Bsydxfwdr%2BngN003vk%3D" TargetMode="External"/><Relationship Id="rId100" Type="http://schemas.openxmlformats.org/officeDocument/2006/relationships/hyperlink" Target="https://munisgas.alexandercountync.gov/prod/munis/gas/app/ua/r/mugwc/prempinq?Arg=--mutoken&amp;Arg=cBwJL7Mb4e7sSMN9t9ArpWQwEU7MaGi%2BwohJlSmhSZahmILJZNtoLTnM%2BbIcBTXWbCMDmdPHHiyIs6G9huBPibKfitGGi6d6%2BKrDgQoFpCw%3D" TargetMode="External"/><Relationship Id="rId105" Type="http://schemas.openxmlformats.org/officeDocument/2006/relationships/hyperlink" Target="https://munisgas.alexandercountync.gov/prod/munis/gas/app/ua/r/mugwc/prempinq?Arg=--mutoken&amp;Arg=0%2Fx6X0KfimMF8lwA47uXm%2BjzrFwdUPUjYUVt7X3UMgAd2lgqrgdeK6sA2BztqcJVnKbqy%2FtLB8TfxY1GM7e5iZsOsLtD9su9lF%2BJAVE26iM%3D" TargetMode="External"/><Relationship Id="rId126" Type="http://schemas.openxmlformats.org/officeDocument/2006/relationships/hyperlink" Target="https://munisgas.alexandercountync.gov/prod/munis/gas/app/ua/r/mugwc/prempinq?Arg=--mutoken&amp;Arg=pd15jLOX6VoTpTITSk2dDy120inljjfJSCzlujzR0mFmZMFjIRfd0NP2Ji8hFIDYP%2Bp5MC1pqey7EkH6LVjy%2F0NvtrjBki4HzmLAMg9p1GU%3D" TargetMode="External"/><Relationship Id="rId147" Type="http://schemas.openxmlformats.org/officeDocument/2006/relationships/hyperlink" Target="https://munisgas.alexandercountync.gov/prod/munis/gas/app/ua/r/mugwc/prempinq?Arg=--mutoken&amp;Arg=mX3ICa5Bm5w6%2FwoAOwArCmhyJjlr2xLUj6DMsO%2BIDdhA6xE5SuNofovgvR27q8ujC0sY8QRMwu6b9%2Bcs%2BUg48dPXRdjxUHTop6%2BjoI9SWdc%3D" TargetMode="External"/><Relationship Id="rId168" Type="http://schemas.openxmlformats.org/officeDocument/2006/relationships/hyperlink" Target="https://munisgas.alexandercountync.gov/prod/munis/gas/app/ua/r/mugwc/prempinq?Arg=--mutoken&amp;Arg=Yvk5VPahZ1KdoqwAh3Cj5qU2b2c7ytrUBpl4jqEUCCjjTQV1Ft47zaSoJrB5OWKq4hzFhz2faP9bnM8ifd%2BOHwbaxfc42lqrhUWsCTg0KDw%3D" TargetMode="External"/><Relationship Id="rId8" Type="http://schemas.openxmlformats.org/officeDocument/2006/relationships/hyperlink" Target="https://munisgas.alexandercountync.gov/prod/munis/gas/app/ua/r/mugwc/prempinq?Arg=--mutoken&amp;Arg=EIGgo6vmNPCS%2BnToZLlHt%2F7J83%2BUGB7fFFsJni8l%2BqeLTopd3eWn1CXkHZCihNRZzaLPC9Obk8vSy8dcPFo8pUXiZZ87nd1wGPYzr%2B9FW9g%3D" TargetMode="External"/><Relationship Id="rId51" Type="http://schemas.openxmlformats.org/officeDocument/2006/relationships/hyperlink" Target="https://munisgas.alexandercountync.gov/prod/munis/gas/app/ua/r/mugwc/prempinq?Arg=--mutoken&amp;Arg=IcyW0w9%2Fq5I5NxBSj4slRn9O55viuAztUIdvV6OlwRaSfD7JQAagZpbtvH%2BdSvHmVVLVal2XynJ8Mi7%2Fk6pg4ByJ9vpaxSVmc%2FNIAooX2E4%3D" TargetMode="External"/><Relationship Id="rId72" Type="http://schemas.openxmlformats.org/officeDocument/2006/relationships/hyperlink" Target="https://munisgas.alexandercountync.gov/prod/munis/gas/app/ua/r/mugwc/prempinq?Arg=--mutoken&amp;Arg=%2FNEdSgcfK6z9ypPRm5hfZVpiW5W4evt9FZudAcdgxduhmd0KKZmDPHu8C16rZCM3FoQJHglFWr6qDTBwQL5JVXY4BtExNZiva9tasKflS40%3D" TargetMode="External"/><Relationship Id="rId93" Type="http://schemas.openxmlformats.org/officeDocument/2006/relationships/hyperlink" Target="https://munisgas.alexandercountync.gov/prod/munis/gas/app/ua/r/mugwc/prempinq?Arg=--mutoken&amp;Arg=RjwEn6M8lljP4tCpzM%2BRIYJfz%2FmwPLB9azu9iGx%2BbCbkNjJ1S0eeanXewzo6BiOxT7h541la89LuYf7bMk9ar%2FTsazrgpS7xhsM21WSNss0%3D" TargetMode="External"/><Relationship Id="rId98" Type="http://schemas.openxmlformats.org/officeDocument/2006/relationships/hyperlink" Target="https://munisgas.alexandercountync.gov/prod/munis/gas/app/ua/r/mugwc/prempinq?Arg=--mutoken&amp;Arg=PjCmtuA213Ht%2BEVuTACl9oWTUT9KawuC49f2SaF4nKUB9UvlaXiKzOUzwco%2By3h%2Bahp8iauENFSdAFpj8WNUDLt%2B%2BOy7ah4w6CdyvMc2uzo%3D" TargetMode="External"/><Relationship Id="rId121" Type="http://schemas.openxmlformats.org/officeDocument/2006/relationships/hyperlink" Target="https://munisgas.alexandercountync.gov/prod/munis/gas/app/ua/r/mugwc/prempinq?Arg=--mutoken&amp;Arg=igzBVUEOd5%2Bd4ZL0Yum9a6XbsGXN%2F9q2olGp7%2BdDexJTwNvYIQ6Q5qHV4SONX4DwcH6q%2FiWglitgguJ%2Fe3cIC3Oq5viZUBRttSC1mkjE%2FCQ%3D" TargetMode="External"/><Relationship Id="rId142" Type="http://schemas.openxmlformats.org/officeDocument/2006/relationships/hyperlink" Target="https://munisgas.alexandercountync.gov/prod/munis/gas/app/ua/r/mugwc/prempinq?Arg=--mutoken&amp;Arg=LauwAVBEfgeVoW7YNhtS11K2zfcg0l1ddEg6dQ0WWhcZUEAVnRwvW5FNIO7OYHCewJUrO7YgAphqlNefx4LJcmk1p8CzICTpUhvu3B5nuy0%3D" TargetMode="External"/><Relationship Id="rId163" Type="http://schemas.openxmlformats.org/officeDocument/2006/relationships/hyperlink" Target="https://munisgas.alexandercountync.gov/prod/munis/gas/app/ua/r/mugwc/prempinq?Arg=--mutoken&amp;Arg=sXA%2BPCr7WSJGZao%2BOyqb6ZZFxpHVgEELbeD1cK1pZhvx9WxB6QWtcH7CS7p8YVIjTLeezMFZniMd%2BzINDe7nUkgZ%2Fo1lBtK4NLq%2BiRasybk%3D" TargetMode="External"/><Relationship Id="rId184" Type="http://schemas.openxmlformats.org/officeDocument/2006/relationships/hyperlink" Target="https://munisgas.alexandercountync.gov/prod/munis/gas/app/ua/r/mugwc/prempinq?Arg=--mutoken&amp;Arg=kTmlUM%2BYqGKu%2F2UST%2FMnA1Sy2mUC2KuT7FZltJCRlGq4y5QZMbsp94QvOzXHM86GQRZ9nCfRAyx7U6jx5jSajM6LMHyjigs%2FxTLkuAew%2Fd4%3D" TargetMode="External"/><Relationship Id="rId189" Type="http://schemas.openxmlformats.org/officeDocument/2006/relationships/hyperlink" Target="https://munisgas.alexandercountync.gov/prod/munis/gas/app/ua/r/mugwc/prempinq?Arg=--mutoken&amp;Arg=11PckgOCTa3ryBpHKhMsmN5IBeKebwHlRWPOzld1oddMqwjjOn5JZOBbwFiVKpjJbxQlJLNGVasZL6dzSRXrgKgm7sc0hOupuCNV4W8jjH8%3D" TargetMode="External"/><Relationship Id="rId219" Type="http://schemas.openxmlformats.org/officeDocument/2006/relationships/hyperlink" Target="https://munisgas.alexandercountync.gov/prod/munis/gas/app/ua/r/mugwc/prempinq?Arg=--mutoken&amp;Arg=IZUzehjJgBN8LxTD1RR6uEjhQ3cpWsmzGfVhXAe2NtXUtc9WPcoHW3JXzTQyuSs8fBcgKxWH%2BAAY2FVv%2B9SaTO8vO2L2RoRT1gGnMX8Fa48%3D" TargetMode="External"/><Relationship Id="rId3" Type="http://schemas.openxmlformats.org/officeDocument/2006/relationships/hyperlink" Target="https://munisgas.alexandercountync.gov/prod/munis/gas/app/ua/r/mugwc/prempinq?Arg=--mutoken&amp;Arg=M33LspyOSbxON6HE0S%2BuslZl6JACbMfHWxQTRlkp7roAAvjDueb8BI6F52I5NyeMUQvH%2BHSUFBAA5EQdsuVlRv8zCFNdYm2FjuXWMtNzyEw%3D" TargetMode="External"/><Relationship Id="rId214" Type="http://schemas.openxmlformats.org/officeDocument/2006/relationships/hyperlink" Target="https://munisgas.alexandercountync.gov/prod/munis/gas/app/ua/r/mugwc/prempinq?Arg=--mutoken&amp;Arg=QkvjwHKN8F9VqzrKe0Kael%2BzIDgTd1KVKZgBFfC2piFnRtvQTJ5p8lI2efs%2BBe0MyjjggCcN%2Bjb%2BIl8GhxDK7Sh7ryz6j9%2B4rSqq8negtdc%3D" TargetMode="External"/><Relationship Id="rId25" Type="http://schemas.openxmlformats.org/officeDocument/2006/relationships/hyperlink" Target="https://munisgas.alexandercountync.gov/prod/munis/gas/app/ua/r/mugwc/prempinq?Arg=--mutoken&amp;Arg=aAZWUgm5v14nrdhatVyP6qG0Oe9EQmLS224T%2F3Kikr9p1YsJj44bzo2t1SNnUUrIyNZXOiqdr%2FJ9NKhON8GtsmNQhOx3iG%2B4WAb9M2wYNhw%3D" TargetMode="External"/><Relationship Id="rId46" Type="http://schemas.openxmlformats.org/officeDocument/2006/relationships/hyperlink" Target="https://munisgas.alexandercountync.gov/prod/munis/gas/app/ua/r/mugwc/prempinq?Arg=--mutoken&amp;Arg=JidqpSUyYemq4yB3JONAHcwKdOfYgz%2Bf%2F54IBlC39wn8MhYyrcDxsTaxxfDmHMahe%2Bfj9r6dMgv9vuLZFdEJHphyjQIjCbHshN1yZD%2FmdMw%3D" TargetMode="External"/><Relationship Id="rId67" Type="http://schemas.openxmlformats.org/officeDocument/2006/relationships/hyperlink" Target="https://munisgas.alexandercountync.gov/prod/munis/gas/app/ua/r/mugwc/prempinq?Arg=--mutoken&amp;Arg=IV6yfEFL46lxcJROXO0I9tyGs9jGQ6n6gPqQON8jRwgpGEhTBuB4S9sSCYbYjCgzmV%2B%2B2GEcUmBj69m5vO%2Ba2j3ChuUgjahqp7hhW%2Bb7054%3D" TargetMode="External"/><Relationship Id="rId116" Type="http://schemas.openxmlformats.org/officeDocument/2006/relationships/hyperlink" Target="https://munisgas.alexandercountync.gov/prod/munis/gas/app/ua/r/mugwc/prempinq?Arg=--mutoken&amp;Arg=%2B%2F4%2FYFPzAKOXS6M53KTYXGMKYjXGUvTd1hdvAqMKnqwQXZsT4YoXlhBmXMm2kMdE7SgagwHDYiftZgNaXM6mNqAC6sh3pSkK9rFRdCZzwIU%3D" TargetMode="External"/><Relationship Id="rId137" Type="http://schemas.openxmlformats.org/officeDocument/2006/relationships/hyperlink" Target="https://munisgas.alexandercountync.gov/prod/munis/gas/app/ua/r/mugwc/prempinq?Arg=--mutoken&amp;Arg=DWM3TP5DnHznY18mUpGCZPYCiMIHuNDsXfRb%2BYgJzM4wrfnBdDXPvZJyJ7kfskbfOC9ZKWiFzSsSI%2B5HBLgkbfOYLEoID7mXYt9nIPYGB%2BQ%3D" TargetMode="External"/><Relationship Id="rId158" Type="http://schemas.openxmlformats.org/officeDocument/2006/relationships/hyperlink" Target="https://munisgas.alexandercountync.gov/prod/munis/gas/app/ua/r/mugwc/prempinq?Arg=--mutoken&amp;Arg=9KWcrIeO5%2B6yU8J473ATW0MNxU9h34b8D6rZ8h2ugUPoib6QHg7ezeLaZ7QADjUuDE9YY%2FoOHo0hPeFUQnPWic4G3f9PSBo%2BTtFRAG4us9A%3D" TargetMode="External"/><Relationship Id="rId20" Type="http://schemas.openxmlformats.org/officeDocument/2006/relationships/hyperlink" Target="https://munisgas.alexandercountync.gov/prod/munis/gas/app/ua/r/mugwc/prempinq?Arg=--mutoken&amp;Arg=L8OXOwFzgye3VtzO%2B%2FfV6p68DQFLKscwPymDZGaQAS6wxvb4zMeeD6YLVDMooPxfupvTGR5YGEDNJuWbGmkzJ8TCwn0c0oGszxB3EzXbJTM%3D" TargetMode="External"/><Relationship Id="rId41" Type="http://schemas.openxmlformats.org/officeDocument/2006/relationships/hyperlink" Target="https://munisgas.alexandercountync.gov/prod/munis/gas/app/ua/r/mugwc/prempinq?Arg=--mutoken&amp;Arg=nwJ6aGZUMnlop6t%2BcGWEF4LclEIXhOExr%2Bg3pV7en6EZR6PJCrv5E00zCJbdkEo3xhO9G2FXekGVv0b%2BR6eNWNh1XIywLOq%2BPhMIMRYWiI0%3D" TargetMode="External"/><Relationship Id="rId62" Type="http://schemas.openxmlformats.org/officeDocument/2006/relationships/hyperlink" Target="https://munisgas.alexandercountync.gov/prod/munis/gas/app/ua/r/mugwc/prempinq?Arg=--mutoken&amp;Arg=I0%2B630hndsq6aemX9xaOqrt16y0wFGMKQD7%2BtzVEY4wf%2B27uWoAzf4bcBmy5kGT%2BQGhVwcFYveFEYIteyOMvwLlTTQMlCczdpWt80VhVsPE%3D" TargetMode="External"/><Relationship Id="rId83" Type="http://schemas.openxmlformats.org/officeDocument/2006/relationships/hyperlink" Target="https://munisgas.alexandercountync.gov/prod/munis/gas/app/ua/r/mugwc/prempinq?Arg=--mutoken&amp;Arg=mmcxVOg1JOkds9eHIesVpGjWy8vHtrNtgl6%2BKMH5%2BlG%2F4Gd3mqmIAN5JzvyCOEzztUcs2Wq4bb8ewnRCvD8D1A0Gts7v%2B5iD%2BjfAa%2Fb%2BdXU%3D" TargetMode="External"/><Relationship Id="rId88" Type="http://schemas.openxmlformats.org/officeDocument/2006/relationships/hyperlink" Target="https://munisgas.alexandercountync.gov/prod/munis/gas/app/ua/r/mugwc/prempinq?Arg=--mutoken&amp;Arg=AoKgGVIvSUMJm0x%2FvkyDMc%2BhGSTjOM6lIn5mEzTaqLnDdd7Cpo9yRsAHRSN6AqDYV9VFHpXIos4Y8rQm2AOVQmr0KW%2BPCX%2FThtRwMV0Hz38%3D" TargetMode="External"/><Relationship Id="rId111" Type="http://schemas.openxmlformats.org/officeDocument/2006/relationships/hyperlink" Target="https://munisgas.alexandercountync.gov/prod/munis/gas/app/ua/r/mugwc/prempinq?Arg=--mutoken&amp;Arg=8cL6HaEDTlQ9Lig%2FuIRCp2doKJN36uirLkhNdIVfkgl6YOWwDp0%2FrPkNaDyU7Is08IcZ2RMWNDRB6qB7U2EoASMTyQ8xPScx0yCefxoRVjA%3D" TargetMode="External"/><Relationship Id="rId132" Type="http://schemas.openxmlformats.org/officeDocument/2006/relationships/hyperlink" Target="https://munisgas.alexandercountync.gov/prod/munis/gas/app/ua/r/mugwc/prempinq?Arg=--mutoken&amp;Arg=d3WEy%2FWXhwvMP38ELUzqAhD1t4MMbZnK7JkgOE%2F9BdzYaXCyYbelMzcNwhvir%2B7RfQobMegSKimoRNktCoJ%2BLN9RQ%2Bx0lMyXWrRNvL3%2FUQ4%3D" TargetMode="External"/><Relationship Id="rId153" Type="http://schemas.openxmlformats.org/officeDocument/2006/relationships/hyperlink" Target="https://munisgas.alexandercountync.gov/prod/munis/gas/app/ua/r/mugwc/prempinq?Arg=--mutoken&amp;Arg=EFjowhc%2Ft6lVdcR9tj7mXjxkVR3GisJXew5TpFPubdBs0BVcDSLE6U4x3eNmBKkUdtlv%2F3R9GL%2B7CRjKzvfrkgcYVdPZ7yo4T7lp92bd%2BRM%3D" TargetMode="External"/><Relationship Id="rId174" Type="http://schemas.openxmlformats.org/officeDocument/2006/relationships/hyperlink" Target="https://munisgas.alexandercountync.gov/prod/munis/gas/app/ua/r/mugwc/prempinq?Arg=--mutoken&amp;Arg=oPJb%2B06lR%2BAyNQzbGfQcQ5N2eR3quejKaGxVWx6qAwBzpHGWWz7YwsRvzsJKTOTb2KD7VUx8jOiJKlOj%2FEfACfKGw%2BgA1c%2B1a7Ptt%2F0nOsI%3D" TargetMode="External"/><Relationship Id="rId179" Type="http://schemas.openxmlformats.org/officeDocument/2006/relationships/hyperlink" Target="https://munisgas.alexandercountync.gov/prod/munis/gas/app/ua/r/mugwc/prempinq?Arg=--mutoken&amp;Arg=9aNlEZQslD5qSkLwxXKYppprUlAuomTHMtj5cL4Ow%2BhusHdVUIawUbqJ8dfK4oq1fp47TGkKJd8Jp1lk%2Fsr%2FfMAGpFviV7yV0KdkBtGO%2B8w%3D" TargetMode="External"/><Relationship Id="rId195" Type="http://schemas.openxmlformats.org/officeDocument/2006/relationships/hyperlink" Target="https://munisgas.alexandercountync.gov/prod/munis/gas/app/ua/r/mugwc/prempinq?Arg=--mutoken&amp;Arg=nFr0S%2Bd%2FDfEo8qqA8jJxPtgrXv69kYuxTELOMM7Kt5MY3VOS10TK5pL8UXKsodJ17si%2BtkLItuFwN5SWxfLqbw64ud6qYfQIwGtgb6x4NoI%3D" TargetMode="External"/><Relationship Id="rId209" Type="http://schemas.openxmlformats.org/officeDocument/2006/relationships/hyperlink" Target="https://munisgas.alexandercountync.gov/prod/munis/gas/app/ua/r/mugwc/prempinq?Arg=--mutoken&amp;Arg=A8Ng0CLmOM2p4K0E6Pgns24MHhjHGerPzaNWclm4vJMJB903vB5qIeH7y%2FVFRRVG9C7MToaMdz1qVcL0Zc5S5kTVovGNrLJdxyz2MX7AzTE%3D" TargetMode="External"/><Relationship Id="rId190" Type="http://schemas.openxmlformats.org/officeDocument/2006/relationships/hyperlink" Target="https://munisgas.alexandercountync.gov/prod/munis/gas/app/ua/r/mugwc/prempinq?Arg=--mutoken&amp;Arg=%2Bsn3PXa0dTV70D1r3JzkaVxzb4Kkfdsgkg8Nl73jKHpg5Ilwzjlw07J9LCvAg%2Fqq7tOIikKX8Atm51Na4UihtVfw1BRiC41Li%2ByyUKhN1cc%3D" TargetMode="External"/><Relationship Id="rId204" Type="http://schemas.openxmlformats.org/officeDocument/2006/relationships/hyperlink" Target="https://munisgas.alexandercountync.gov/prod/munis/gas/app/ua/r/mugwc/prempinq?Arg=--mutoken&amp;Arg=1z0bACb2QolWoKqbazDerr1uEH0RghOtiBr18AiyktZGf7BIxTFeDQ058C0AZuwLGXh94yAAwO0yJCB43fRa0us8bJ%2FmM7hYXGfPHGj4BBE%3D" TargetMode="External"/><Relationship Id="rId220" Type="http://schemas.openxmlformats.org/officeDocument/2006/relationships/hyperlink" Target="https://munisgas.alexandercountync.gov/prod/munis/gas/app/ua/r/mugwc/prempinq?Arg=--mutoken&amp;Arg=0O1qquVqiY1C74%2Bhj5PBVRsuZb%2Bj%2BkKNlloI637YK3ERrMUYrBsQAdfiyEG6ulfQ6UZfq3MRqNGdC6PONEOAzTdKHnXbGax2RX56CKYePc8%3D" TargetMode="External"/><Relationship Id="rId225" Type="http://schemas.openxmlformats.org/officeDocument/2006/relationships/printerSettings" Target="../printerSettings/printerSettings1.bin"/><Relationship Id="rId15" Type="http://schemas.openxmlformats.org/officeDocument/2006/relationships/hyperlink" Target="https://munisgas.alexandercountync.gov/prod/munis/gas/app/ua/r/mugwc/prempinq?Arg=--mutoken&amp;Arg=ybQaDAq4aciU%2B8saKI8SG6ozRtL7zG1%2BQWXEJol3OZq%2FUamwDspvA8pLO5TacPeqsyKubMClnpYaLIhlivv47%2BErcp3fvYx6lhFtFZTNO2o%3D" TargetMode="External"/><Relationship Id="rId36" Type="http://schemas.openxmlformats.org/officeDocument/2006/relationships/hyperlink" Target="https://munisgas.alexandercountync.gov/prod/munis/gas/app/ua/r/mugwc/prempinq?Arg=--mutoken&amp;Arg=KJj8dX5Ii5SsKMWd5ugHPJz6J8glnER2YbFstbvcYHXCJjhRg54XA5eD%2BSwJwOv47eo9eGgIkzk3A%2BXzMbTSN%2F9%2BgcgKhbIAVCH1jbQ8HN0%3D" TargetMode="External"/><Relationship Id="rId57" Type="http://schemas.openxmlformats.org/officeDocument/2006/relationships/hyperlink" Target="https://munisgas.alexandercountync.gov/prod/munis/gas/app/ua/r/mugwc/prempinq?Arg=--mutoken&amp;Arg=Vsga8ZAB7h8NrsP8Ib3ot9Fqlj8ua6wVZF2LAn%2BPk1fFjn0Xt%2FV0DGoQiYpF5YbB3HDXgbGLTVT3YY5nqHG0brvO0XayhzU3HKhXQujsyUs%3D" TargetMode="External"/><Relationship Id="rId106" Type="http://schemas.openxmlformats.org/officeDocument/2006/relationships/hyperlink" Target="https://munisgas.alexandercountync.gov/prod/munis/gas/app/ua/r/mugwc/prempinq?Arg=--mutoken&amp;Arg=I%2BfL0zSAnu%2FyqRH5WO6JpO5Jby%2Fr1y1mNXJFE1tVc4dTY%2FEzEyEoAyD%2FWMB8xYPnBUipbEFhHVY%2FUtTYFCRmVhmW%2BYHxQXTDaZjt7jYp7RY%3D" TargetMode="External"/><Relationship Id="rId127" Type="http://schemas.openxmlformats.org/officeDocument/2006/relationships/hyperlink" Target="https://munisgas.alexandercountync.gov/prod/munis/gas/app/ua/r/mugwc/prempinq?Arg=--mutoken&amp;Arg=AbkB2FFREv96US4qWcCqMaGWxu5RWgrwGOmhQqGG5bAEXssO05v86ZVD4kWmQPFb1y5Nls6gB%2FrTNUO%2FlT0VXdz29%2F33cDTjz%2Bek4VDQdGY%3D" TargetMode="External"/><Relationship Id="rId10" Type="http://schemas.openxmlformats.org/officeDocument/2006/relationships/hyperlink" Target="https://munisgas.alexandercountync.gov/prod/munis/gas/app/ua/r/mugwc/prempinq?Arg=--mutoken&amp;Arg=bd7lEJHQjaJ5TuTdK0LfGOGcKhHoOqXHwWvW3GCZ64JNTnYWmQ0pOdaeHRMEAacqDCDGpBJGr4lJ5LizERT3mEKXs8OpjJkV2w3pFD%2Ff9wM%3D" TargetMode="External"/><Relationship Id="rId31" Type="http://schemas.openxmlformats.org/officeDocument/2006/relationships/hyperlink" Target="https://munisgas.alexandercountync.gov/prod/munis/gas/app/ua/r/mugwc/prempinq?Arg=--mutoken&amp;Arg=H2QQAXYEYEEnaKUMsKFUv63Fpo1U6nM9cG1%2BU6%2FiWGFy5hW8qLtFtZMWhDYkC%2BujlAutes1iiqqFBWMNyVilLMJ2FzhCKqptfsAWsf0Ahlg%3D" TargetMode="External"/><Relationship Id="rId52" Type="http://schemas.openxmlformats.org/officeDocument/2006/relationships/hyperlink" Target="https://munisgas.alexandercountync.gov/prod/munis/gas/app/ua/r/mugwc/prempinq?Arg=--mutoken&amp;Arg=3aaN1003sf70a%2BqN7gZuU6gin7CrotKAl1E9KxbrIu7FsD57mFs2mMgLy%2FX27XhYPKZmivXl6jJUOE6%2BB0AAvc0InWeJxvQQWwo2JTlf23g%3D" TargetMode="External"/><Relationship Id="rId73" Type="http://schemas.openxmlformats.org/officeDocument/2006/relationships/hyperlink" Target="https://munisgas.alexandercountync.gov/prod/munis/gas/app/ua/r/mugwc/prempinq?Arg=--mutoken&amp;Arg=l0f4XWlRp%2BR0Wo8NdrIn5vMBkYWneydcpVyOUp4aRItx8S9Tsg%2FfSHXcMWJrsIo8M4qRg%2FdmijBP7EyUbmFVL%2FFthDttL9tC0AsW7LDvvrg%3D" TargetMode="External"/><Relationship Id="rId78" Type="http://schemas.openxmlformats.org/officeDocument/2006/relationships/hyperlink" Target="https://munisgas.alexandercountync.gov/prod/munis/gas/app/ua/r/mugwc/prempinq?Arg=--mutoken&amp;Arg=TtcKy%2BDAPrJr0h8kjZSfdcHUEcheblECMpdjQ1zmNb3uz%2F8SMj98%2FgFWWvPIwL9RJ46VF%2BSfMDYyczPMVbCbAMeHf2bFXyDi1JzxmdOnrE8%3D" TargetMode="External"/><Relationship Id="rId94" Type="http://schemas.openxmlformats.org/officeDocument/2006/relationships/hyperlink" Target="https://munisgas.alexandercountync.gov/prod/munis/gas/app/ua/r/mugwc/prempinq?Arg=--mutoken&amp;Arg=8a6nq43SexBddgB%2BExPUCP%2Fq%2F%2FjnjHhf8eeLktZ2C1GpKmM18zCQlLaULEdKuQLIAQ24NqvIIfNRROjYh%2B2K9DZnRIOjBPNqVxyP9LTbuiE%3D" TargetMode="External"/><Relationship Id="rId99" Type="http://schemas.openxmlformats.org/officeDocument/2006/relationships/hyperlink" Target="https://munisgas.alexandercountync.gov/prod/munis/gas/app/ua/r/mugwc/prempinq?Arg=--mutoken&amp;Arg=zUDFYVwAsIh2YXOiwoTVe9hc%2F13Sswu4UEi1iQTv30YnR3xLSb0SzTxpKptyAOCk1P%2BuygIZYofwHmW6Qsi3tCl8FTi1tfh8xQLyRSxBAi4%3D" TargetMode="External"/><Relationship Id="rId101" Type="http://schemas.openxmlformats.org/officeDocument/2006/relationships/hyperlink" Target="https://munisgas.alexandercountync.gov/prod/munis/gas/app/ua/r/mugwc/prempinq?Arg=--mutoken&amp;Arg=O5llioAHUbQzaU2mp1NXgeFuGzcGVUHfDgKiaIzNeWRSW0d3cDGL3iiQF9l43TFmpnJ%2Fqb89Zy%2BXVJT50T1gHbW%2BXL0vr1B%2F6CxZyJ%2BVnMA%3D" TargetMode="External"/><Relationship Id="rId122" Type="http://schemas.openxmlformats.org/officeDocument/2006/relationships/hyperlink" Target="https://munisgas.alexandercountync.gov/prod/munis/gas/app/ua/r/mugwc/prempinq?Arg=--mutoken&amp;Arg=NN%2F%2F99N7HHYgOIhfqZUTyV32rbAqd7ort3f5V4olg2R7rrYJ2EL4lOE0mJZeJTbWwUZUuNyqrca2Lb7rEeeiJYlZAkRoHy1OxcTxJ6ZatV8%3D" TargetMode="External"/><Relationship Id="rId143" Type="http://schemas.openxmlformats.org/officeDocument/2006/relationships/hyperlink" Target="https://munisgas.alexandercountync.gov/prod/munis/gas/app/ua/r/mugwc/prempinq?Arg=--mutoken&amp;Arg=7hpbYCrT4Ar2CaiVu2Uti4ldSGwyvCd0C3VXPuozqud8iXQxrl51B0puDyhDN49zrcdHJ2QiLY5cToEoAa%2FmUcdlTIXE1heGyI8FyuXPsxw%3D" TargetMode="External"/><Relationship Id="rId148" Type="http://schemas.openxmlformats.org/officeDocument/2006/relationships/hyperlink" Target="https://munisgas.alexandercountync.gov/prod/munis/gas/app/ua/r/mugwc/prempinq?Arg=--mutoken&amp;Arg=n0oe7t2S5JUNnoMhop1rO1sZ8lV4qILZa%2BuzWnbGfMADuaEP2wyCgCWbR70wrSkmW33bmhmkwjzY7eFA76gnBOAc8KpR%2BjfJqP31BQrV1M0%3D" TargetMode="External"/><Relationship Id="rId164" Type="http://schemas.openxmlformats.org/officeDocument/2006/relationships/hyperlink" Target="https://munisgas.alexandercountync.gov/prod/munis/gas/app/ua/r/mugwc/prempinq?Arg=--mutoken&amp;Arg=FFUeuyNjvqRswt%2ByzjU%2BLH%2BMIzaNWcYESXmxnnv1CeKWCL6an4TPXfcnvyalr5IfpKwgcd%2BAfjAX7WlVPYhwGXowagvw12JCf%2F5ljV8UHvU%3D" TargetMode="External"/><Relationship Id="rId169" Type="http://schemas.openxmlformats.org/officeDocument/2006/relationships/hyperlink" Target="https://munisgas.alexandercountync.gov/prod/munis/gas/app/ua/r/mugwc/prempinq?Arg=--mutoken&amp;Arg=MCqHHSI76DPSs9JphihFeaoLOyWHwN1yhbwgnBDCHYIiDHIHYmk3GQvV0y%2BdlTe0kggK4SdL0E4%2FI2GI0hCs%2FrEbUZyi2SLMT4nNpXSxBHQ%3D" TargetMode="External"/><Relationship Id="rId185" Type="http://schemas.openxmlformats.org/officeDocument/2006/relationships/hyperlink" Target="https://munisgas.alexandercountync.gov/prod/munis/gas/app/ua/r/mugwc/prempinq?Arg=--mutoken&amp;Arg=7gNjmnMnNvQ%2Fa1BUszGqrnNgna0lXJjdSssHf4ICbIeTeIr7FvsSTww4k9YIfyXZdON7Ux7a5lNgudv%2FNLNi6Qpc6MBRsuHSm06kwdgGySY%3D" TargetMode="External"/><Relationship Id="rId4" Type="http://schemas.openxmlformats.org/officeDocument/2006/relationships/hyperlink" Target="https://munisgas.alexandercountync.gov/prod/munis/gas/app/ua/r/mugwc/prempinq?Arg=--mutoken&amp;Arg=73k2CDZnzdXr%2FGp1OWLlU0eLwA%2FXI7EPE4NzQRZkrm796C0594rn21iMkSU%2FX9XGYeqichOzlkNRY%2FqKN9THycknGWmn7CQYDEaH7YFhBW0%3D" TargetMode="External"/><Relationship Id="rId9" Type="http://schemas.openxmlformats.org/officeDocument/2006/relationships/hyperlink" Target="https://munisgas.alexandercountync.gov/prod/munis/gas/app/ua/r/mugwc/prempinq?Arg=--mutoken&amp;Arg=go9Vl2Ae5TA6yRNaxZhfa3lo8MxFbf%2BnBv%2FP1QOpHuQq5nDWmO01F6kfW8LTTSWtZSUJpqgstavfcqEvrwWycQUG8jfRjDLWHRd5WWXvl14%3D" TargetMode="External"/><Relationship Id="rId180" Type="http://schemas.openxmlformats.org/officeDocument/2006/relationships/hyperlink" Target="https://munisgas.alexandercountync.gov/prod/munis/gas/app/ua/r/mugwc/prempinq?Arg=--mutoken&amp;Arg=F2PclbDsSQ6u7pRIPlxur46HFF1p1vp0N9oel95jODh6USRWA8Bo1FSmY4%2BC0cbX1tAG6d1ldXkdJwgbQ%2F3U9qHcDWHm9fIlBjKrar2hIoY%3D" TargetMode="External"/><Relationship Id="rId210" Type="http://schemas.openxmlformats.org/officeDocument/2006/relationships/hyperlink" Target="https://munisgas.alexandercountync.gov/prod/munis/gas/app/ua/r/mugwc/prempinq?Arg=--mutoken&amp;Arg=0fVi5t960cGJMNlLgGG0Qr89EUqsgWyxIXOGH1QeZq2AdmPisuURaNib38LozwsuG%2Fppcck0zrFd3vl6np3ttZ3S0y%2FCqqz0E%2B1en%2Fqwj2o%3D" TargetMode="External"/><Relationship Id="rId215" Type="http://schemas.openxmlformats.org/officeDocument/2006/relationships/hyperlink" Target="https://munisgas.alexandercountync.gov/prod/munis/gas/app/ua/r/mugwc/prempinq?Arg=--mutoken&amp;Arg=0YKcO2qRTz9jYPIAJCQ7ISkNKXH8btsGA4mZU%2FBpBbR1kr1Vq6q03jic9ljDDHvWERrvtSUAZc6NSydy2B%2FYcntvZIT%2F1oBQ4bc0ydzwahY%3D" TargetMode="External"/><Relationship Id="rId26" Type="http://schemas.openxmlformats.org/officeDocument/2006/relationships/hyperlink" Target="https://munisgas.alexandercountync.gov/prod/munis/gas/app/ua/r/mugwc/prempinq?Arg=--mutoken&amp;Arg=XrIdmJwRbXkRwijsfs64TWwBylce%2FAiZS3XKkmZFPURB3kSSNx8Sq%2BErerIMSNzlAUz3Sp32PslPQP9UWFd5btWTcd8wz5%2BlEe6Z%2FmHULWI%3D" TargetMode="External"/><Relationship Id="rId47" Type="http://schemas.openxmlformats.org/officeDocument/2006/relationships/hyperlink" Target="https://munisgas.alexandercountync.gov/prod/munis/gas/app/ua/r/mugwc/prempinq?Arg=--mutoken&amp;Arg=dkicvUZ%2FZm4E7J%2BIWI9FfIHP0ZSUUOUy0KS4c2TxkTZxtKkN8FSkTX%2BQYSEATow601BEOAecVa3gdYoaiWrXzOq8sQHf96TuXYa4ZosWQAI%3D" TargetMode="External"/><Relationship Id="rId68" Type="http://schemas.openxmlformats.org/officeDocument/2006/relationships/hyperlink" Target="https://munisgas.alexandercountync.gov/prod/munis/gas/app/ua/r/mugwc/prempinq?Arg=--mutoken&amp;Arg=0n8eWHY4qmCqVKJM0xBLshNicB5gxl1%2FNmVVbZ%2B3neaZNfK%2B8szbymS8OoZqiFTQf1kwOZ%2FzIJ54tjrUWtGjHMxQtIGN4095jbTR0da92AE%3D" TargetMode="External"/><Relationship Id="rId89" Type="http://schemas.openxmlformats.org/officeDocument/2006/relationships/hyperlink" Target="https://munisgas.alexandercountync.gov/prod/munis/gas/app/ua/r/mugwc/prempinq?Arg=--mutoken&amp;Arg=NqdC%2FRIPkCL3XL1BJS811EwrtzQg6DpUCYcTOnsUaWYpLA2%2FPrhtlVMNbuCeM2nVrkvBV94vz0edfwqXivsErgIsPUUapj51HbTNgOuKA4A%3D" TargetMode="External"/><Relationship Id="rId112" Type="http://schemas.openxmlformats.org/officeDocument/2006/relationships/hyperlink" Target="https://munisgas.alexandercountync.gov/prod/munis/gas/app/ua/r/mugwc/prempinq?Arg=--mutoken&amp;Arg=%2FiIb%2FXBSxA26N8yohXIvC%2B5dj%2F11L6ubMV9LaWli2e73u2FKd8ZEyRMgUWbyYSLtrhKJF3WGGRa8OOwmzCoyx4FelpKuSnvsIerlZmV%2B4ok%3D" TargetMode="External"/><Relationship Id="rId133" Type="http://schemas.openxmlformats.org/officeDocument/2006/relationships/hyperlink" Target="https://munisgas.alexandercountync.gov/prod/munis/gas/app/ua/r/mugwc/prempinq?Arg=--mutoken&amp;Arg=RJMQXQpourZDYBY%2FTlmOYvQjHyLZIGzm00eRNbELwkqhZFjH9x%2BYYsWI85C2t%2FN4gHSXTvewJWX8nnezmJx46CKhuhKC4Mm%2Fnp5O1ELhUOg%3D" TargetMode="External"/><Relationship Id="rId154" Type="http://schemas.openxmlformats.org/officeDocument/2006/relationships/hyperlink" Target="https://munisgas.alexandercountync.gov/prod/munis/gas/app/ua/r/mugwc/prempinq?Arg=--mutoken&amp;Arg=BdWXWNvC2gleCZB7GOoJLW9aq4pm4lymQ7gfPDrcIkHqKOF70irgJ8Um5FInAfxGZkKe3%2BvsLPkgdsKRl28aAId2AKR83l0H7wMvfobfB0s%3D" TargetMode="External"/><Relationship Id="rId175" Type="http://schemas.openxmlformats.org/officeDocument/2006/relationships/hyperlink" Target="https://munisgas.alexandercountync.gov/prod/munis/gas/app/ua/r/mugwc/prempinq?Arg=--mutoken&amp;Arg=sBqgSnE20bvcS1dXZpkJBXwkk%2BDgBqQjwPUM9XxyHp%2FTIbq%2BpLI9i0h3AgV%2FJX%2FVgIGQn0cgVbKMTjIyj2x1kvDTonbyxqfD3FhxGOZ%2FC3o%3D" TargetMode="External"/><Relationship Id="rId196" Type="http://schemas.openxmlformats.org/officeDocument/2006/relationships/hyperlink" Target="https://munisgas.alexandercountync.gov/prod/munis/gas/app/ua/r/mugwc/prempinq?Arg=--mutoken&amp;Arg=5Krg3VwOkyraTgrJ64r8Ze0vBoFv6FxUYBGCxRBwPVk0Inaj2Xsw7WEFv3RdgS7vyFOjdn5VNuvNMI48CylRVgxUgQ60p8zbAxj1X23WILU%3D" TargetMode="External"/><Relationship Id="rId200" Type="http://schemas.openxmlformats.org/officeDocument/2006/relationships/hyperlink" Target="https://munisgas.alexandercountync.gov/prod/munis/gas/app/ua/r/mugwc/prempinq?Arg=--mutoken&amp;Arg=3cIhCYoyC9%2FfwxLBI8ZoPbUKo0sPpOZF1Dg62qa0%2BnHUTu6koKfLXBMAE%2B9249dLJPoIiFBghB4LUXdo%2BN9ihPM0HphxOT7BQBhfX69Javo%3D" TargetMode="External"/><Relationship Id="rId16" Type="http://schemas.openxmlformats.org/officeDocument/2006/relationships/hyperlink" Target="https://munisgas.alexandercountync.gov/prod/munis/gas/app/ua/r/mugwc/prempinq?Arg=--mutoken&amp;Arg=vPm75VtcjB0sdyMYfEWwxfzs7OzfPZ%2BKzIXMicmug3qKZu5FfIoqNTQKkltzKk3Y0tgSQ2u9gOWaTktnCg109KrowVSTE3pvkiw27aADgks%3D" TargetMode="External"/><Relationship Id="rId221" Type="http://schemas.openxmlformats.org/officeDocument/2006/relationships/hyperlink" Target="https://munisgas.alexandercountync.gov/prod/munis/gas/app/ua/r/mugwc/prempinq?Arg=--mutoken&amp;Arg=XmCKJt64s%2BuI9OXBiuy1sNaPLPb2SLhZu3IeT%2FDXyZyWDt4CM9VyPFkw5HU%2BfeFe60Ck9GtwgNdlMfJIKptVwKzp2i5NXnKNBDKOdV0rHu0%3D" TargetMode="External"/><Relationship Id="rId37" Type="http://schemas.openxmlformats.org/officeDocument/2006/relationships/hyperlink" Target="https://munisgas.alexandercountync.gov/prod/munis/gas/app/ua/r/mugwc/prempinq?Arg=--mutoken&amp;Arg=s6ow0arJDMPW%2Bz3M4QTXUIs6BoctTNF9kmS7L7UVE8j9GwPUjTS4Bh8MFcfYK5zh94CN50RoKMGxcR3%2BRtONSPRZIWxCFL2N6St%2FnlUYaIE%3D" TargetMode="External"/><Relationship Id="rId58" Type="http://schemas.openxmlformats.org/officeDocument/2006/relationships/hyperlink" Target="https://munisgas.alexandercountync.gov/prod/munis/gas/app/ua/r/mugwc/prempinq?Arg=--mutoken&amp;Arg=TObRZOWOlyVceEQsRS5YSsp4n%2BMCN9Ssm1p9PnCSp3RH1cj0mNmqdTJE%2BKNrFRr75AvzR%2FlDC4BsazKnErHk5L28E9DMGHUn8EExvIYanro%3D" TargetMode="External"/><Relationship Id="rId79" Type="http://schemas.openxmlformats.org/officeDocument/2006/relationships/hyperlink" Target="https://munisgas.alexandercountync.gov/prod/munis/gas/app/ua/r/mugwc/prempinq?Arg=--mutoken&amp;Arg=tKYMjXSPkebbblLZ%2BjHOgeAdyrO9XAk%2FjRg4pcPwMToncXjgwZyCK45F7Bd3%2BUhCyaPKyppPFzE3lruVSoeXv6bdnqR3Eqyx6J5FAJ5tB8Q%3D" TargetMode="External"/><Relationship Id="rId102" Type="http://schemas.openxmlformats.org/officeDocument/2006/relationships/hyperlink" Target="https://munisgas.alexandercountync.gov/prod/munis/gas/app/ua/r/mugwc/prempinq?Arg=--mutoken&amp;Arg=FXVztcKi1sCTZQ3lKkI7NRBz22jAZaVsJ0C5aiaBK2zge%2BA3A3D6B6hJloh9jZ0mCOQJ8u9FE47a8uaVpyG56hSreYB4bLiAJ2mZm8NZWhE%3D" TargetMode="External"/><Relationship Id="rId123" Type="http://schemas.openxmlformats.org/officeDocument/2006/relationships/hyperlink" Target="https://munisgas.alexandercountync.gov/prod/munis/gas/app/ua/r/mugwc/prempinq?Arg=--mutoken&amp;Arg=LQiV86eNVzXAUwvDSssGL264XgNOW5lKaEz2uhCOAesb0udxZ30Fouz2c6vjnSjQoWT%2Bn3Dui%2FX1JSWNUQe1PdJj40Ltvfc%2F%2FgR6MwVmlfk%3D" TargetMode="External"/><Relationship Id="rId144" Type="http://schemas.openxmlformats.org/officeDocument/2006/relationships/hyperlink" Target="https://munisgas.alexandercountync.gov/prod/munis/gas/app/ua/r/mugwc/prempinq?Arg=--mutoken&amp;Arg=JwmN7mjV%2BZg2hBq8rWtULkW3KfdL7lrJgCFg9zRgSSTZNSoqUcRCcwdIxeXlqeCT1tkIW3v%2FJozIsnSkxckFM4SUbcltdlGiWxVvoqLMAus%3D" TargetMode="External"/><Relationship Id="rId90" Type="http://schemas.openxmlformats.org/officeDocument/2006/relationships/hyperlink" Target="https://munisgas.alexandercountync.gov/prod/munis/gas/app/ua/r/mugwc/prempinq?Arg=--mutoken&amp;Arg=qaiizQzUpYkM%2FGJOQlmbDp2JpAYb77xPLJGXm2Irqg8nrbmMXfU53o5OKCf74mdDl3LcghZY3rKAxCd4ZPMEVng9kCkN6yZiBv%2BLEmz06QQ%3D" TargetMode="External"/><Relationship Id="rId165" Type="http://schemas.openxmlformats.org/officeDocument/2006/relationships/hyperlink" Target="https://munisgas.alexandercountync.gov/prod/munis/gas/app/ua/r/mugwc/prempinq?Arg=--mutoken&amp;Arg=hg0QSh5qV3oxmQ8w9JoeIuXmu86itQz4x%2FoMRBrzJJfFN8jTON2ofDLvx1gnIT3l8qV679nnDYw7mu%2BI5524IfB95wL3DNa9cZ4dtIvYrbQ%3D" TargetMode="External"/><Relationship Id="rId186" Type="http://schemas.openxmlformats.org/officeDocument/2006/relationships/hyperlink" Target="https://munisgas.alexandercountync.gov/prod/munis/gas/app/ua/r/mugwc/prempinq?Arg=--mutoken&amp;Arg=lk1IrVo4wBAHPPbCQZu7Qsjk5uuVmlOaQ5D4kAM6eJV3gyBYbndGkpJ744ZZBUuPwGcjSIuiiarpOZvag6L%2FwoNyPY7gkC5s0tMdJ7dTcGk%3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workbookViewId="0"/>
  </sheetViews>
  <sheetFormatPr defaultRowHeight="15"/>
  <sheetData>
    <row r="1" spans="1:6">
      <c r="A1" t="s">
        <v>0</v>
      </c>
    </row>
    <row r="2" spans="1:6">
      <c r="A2" t="s">
        <v>1</v>
      </c>
      <c r="B2" t="s">
        <v>2</v>
      </c>
      <c r="D2" t="s">
        <v>3</v>
      </c>
    </row>
    <row r="3" spans="1:6">
      <c r="A3" t="s">
        <v>4</v>
      </c>
      <c r="C3" t="s">
        <v>5</v>
      </c>
      <c r="D3">
        <v>1</v>
      </c>
    </row>
    <row r="4" spans="1:6">
      <c r="A4" t="s">
        <v>6</v>
      </c>
      <c r="B4" t="s">
        <v>7</v>
      </c>
      <c r="C4" t="s">
        <v>8</v>
      </c>
      <c r="D4" t="s">
        <v>9</v>
      </c>
      <c r="E4" t="s">
        <v>7</v>
      </c>
      <c r="F4" t="s">
        <v>10</v>
      </c>
    </row>
    <row r="5" spans="1:6">
      <c r="B5" s="1"/>
      <c r="E5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11"/>
  <sheetViews>
    <sheetView workbookViewId="0">
      <pane ySplit="1" topLeftCell="A46" activePane="bottomLeft" state="frozen"/>
      <selection pane="bottomLeft" activeCell="A91" sqref="A91"/>
    </sheetView>
  </sheetViews>
  <sheetFormatPr defaultRowHeight="15"/>
  <cols>
    <col min="1" max="1" width="27.5703125" customWidth="1"/>
    <col min="2" max="2" width="9.140625" style="66" customWidth="1"/>
    <col min="3" max="4" width="9.140625" style="66"/>
    <col min="5" max="6" width="9.140625" style="66" customWidth="1"/>
    <col min="7" max="7" width="9.140625" style="66"/>
    <col min="8" max="9" width="9.140625" style="66" customWidth="1"/>
    <col min="10" max="10" width="31.85546875" customWidth="1"/>
  </cols>
  <sheetData>
    <row r="1" spans="1:10" ht="28.5" customHeigh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0">
      <c r="A2" s="31" t="s">
        <v>28</v>
      </c>
      <c r="B2" s="138"/>
      <c r="C2" s="34"/>
      <c r="D2" s="117"/>
      <c r="E2" s="117"/>
      <c r="F2" s="117"/>
      <c r="G2" s="117"/>
      <c r="H2" s="43" t="e">
        <f>G2/E2</f>
        <v>#DIV/0!</v>
      </c>
      <c r="I2" s="44" t="e">
        <f>(F2/D2)-1</f>
        <v>#DIV/0!</v>
      </c>
      <c r="J2" s="15"/>
    </row>
    <row r="3" spans="1:10">
      <c r="A3" s="31" t="s">
        <v>31</v>
      </c>
      <c r="B3" s="138"/>
      <c r="C3" s="34"/>
      <c r="D3" s="117"/>
      <c r="E3" s="117"/>
      <c r="F3" s="117"/>
      <c r="G3" s="117"/>
      <c r="H3" s="43" t="e">
        <f t="shared" ref="H3:H4" si="0">G3/E3</f>
        <v>#DIV/0!</v>
      </c>
      <c r="I3" s="44" t="e">
        <f t="shared" ref="I3:I4" si="1">(F3/D3)-1</f>
        <v>#DIV/0!</v>
      </c>
      <c r="J3" s="15"/>
    </row>
    <row r="4" spans="1:10">
      <c r="A4" s="31" t="s">
        <v>187</v>
      </c>
      <c r="B4" s="138"/>
      <c r="C4" s="35"/>
      <c r="D4" s="117"/>
      <c r="E4" s="117"/>
      <c r="F4" s="117"/>
      <c r="G4" s="117"/>
      <c r="H4" s="43" t="e">
        <f t="shared" si="0"/>
        <v>#DIV/0!</v>
      </c>
      <c r="I4" s="44" t="e">
        <f t="shared" si="1"/>
        <v>#DIV/0!</v>
      </c>
      <c r="J4" s="21"/>
    </row>
    <row r="5" spans="1:10">
      <c r="A5" s="13"/>
      <c r="B5" s="11"/>
      <c r="C5" s="34"/>
      <c r="D5" s="117"/>
      <c r="E5" s="117"/>
      <c r="F5" s="117"/>
      <c r="G5" s="117"/>
      <c r="H5" s="43"/>
      <c r="I5" s="44"/>
      <c r="J5" s="15"/>
    </row>
    <row r="6" spans="1:10">
      <c r="A6" s="31" t="s">
        <v>188</v>
      </c>
      <c r="B6" s="138"/>
      <c r="C6" s="34"/>
      <c r="D6" s="117"/>
      <c r="E6" s="117"/>
      <c r="F6" s="117"/>
      <c r="G6" s="117"/>
      <c r="H6" s="43" t="e">
        <f t="shared" ref="H6:H12" si="2">G6/E6</f>
        <v>#DIV/0!</v>
      </c>
      <c r="I6" s="44" t="e">
        <f t="shared" ref="I6:I12" si="3">(F6/D6)-1</f>
        <v>#DIV/0!</v>
      </c>
      <c r="J6" s="15"/>
    </row>
    <row r="7" spans="1:10">
      <c r="A7" s="31" t="s">
        <v>29</v>
      </c>
      <c r="B7" s="138"/>
      <c r="C7" s="34"/>
      <c r="D7" s="117"/>
      <c r="E7" s="117"/>
      <c r="F7" s="117"/>
      <c r="G7" s="117"/>
      <c r="H7" s="43" t="e">
        <f t="shared" si="2"/>
        <v>#DIV/0!</v>
      </c>
      <c r="I7" s="44" t="e">
        <f t="shared" si="3"/>
        <v>#DIV/0!</v>
      </c>
      <c r="J7" s="15"/>
    </row>
    <row r="8" spans="1:10">
      <c r="A8" s="31" t="s">
        <v>189</v>
      </c>
      <c r="B8" s="138"/>
      <c r="C8" s="34"/>
      <c r="D8" s="117"/>
      <c r="E8" s="117"/>
      <c r="F8" s="117"/>
      <c r="G8" s="117"/>
      <c r="H8" s="43" t="e">
        <f t="shared" si="2"/>
        <v>#DIV/0!</v>
      </c>
      <c r="I8" s="44" t="e">
        <f t="shared" si="3"/>
        <v>#DIV/0!</v>
      </c>
      <c r="J8" s="15"/>
    </row>
    <row r="9" spans="1:10">
      <c r="A9" s="31" t="s">
        <v>32</v>
      </c>
      <c r="B9" s="138"/>
      <c r="C9" s="34"/>
      <c r="D9" s="117"/>
      <c r="E9" s="117"/>
      <c r="F9" s="117"/>
      <c r="G9" s="117"/>
      <c r="H9" s="43" t="e">
        <f t="shared" si="2"/>
        <v>#DIV/0!</v>
      </c>
      <c r="I9" s="44" t="e">
        <f t="shared" si="3"/>
        <v>#DIV/0!</v>
      </c>
      <c r="J9" s="15"/>
    </row>
    <row r="10" spans="1:10">
      <c r="A10" s="31" t="s">
        <v>33</v>
      </c>
      <c r="B10" s="138"/>
      <c r="C10" s="34"/>
      <c r="D10" s="117"/>
      <c r="E10" s="117"/>
      <c r="F10" s="117"/>
      <c r="G10" s="117"/>
      <c r="H10" s="43" t="e">
        <f t="shared" si="2"/>
        <v>#DIV/0!</v>
      </c>
      <c r="I10" s="44" t="e">
        <f t="shared" si="3"/>
        <v>#DIV/0!</v>
      </c>
      <c r="J10" s="15"/>
    </row>
    <row r="11" spans="1:10">
      <c r="A11" s="31" t="s">
        <v>34</v>
      </c>
      <c r="B11" s="138"/>
      <c r="C11" s="34"/>
      <c r="D11" s="117"/>
      <c r="E11" s="117"/>
      <c r="F11" s="117"/>
      <c r="G11" s="117"/>
      <c r="H11" s="43" t="e">
        <f t="shared" si="2"/>
        <v>#DIV/0!</v>
      </c>
      <c r="I11" s="44" t="e">
        <f t="shared" si="3"/>
        <v>#DIV/0!</v>
      </c>
      <c r="J11" s="15"/>
    </row>
    <row r="12" spans="1:10">
      <c r="A12" s="31" t="s">
        <v>35</v>
      </c>
      <c r="B12" s="138"/>
      <c r="C12" s="34"/>
      <c r="D12" s="119"/>
      <c r="E12" s="119"/>
      <c r="F12" s="119"/>
      <c r="G12" s="117"/>
      <c r="H12" s="43" t="e">
        <f t="shared" si="2"/>
        <v>#DIV/0!</v>
      </c>
      <c r="I12" s="44" t="e">
        <f t="shared" si="3"/>
        <v>#DIV/0!</v>
      </c>
      <c r="J12" s="15"/>
    </row>
    <row r="13" spans="1:10" ht="6" customHeight="1">
      <c r="A13" s="3"/>
      <c r="B13" s="153"/>
      <c r="C13" s="36"/>
      <c r="D13" s="150"/>
      <c r="E13" s="150"/>
      <c r="F13" s="150"/>
      <c r="G13" s="150"/>
      <c r="H13" s="45"/>
      <c r="I13" s="46"/>
      <c r="J13" s="16"/>
    </row>
    <row r="14" spans="1:10">
      <c r="A14" s="4" t="s">
        <v>220</v>
      </c>
      <c r="B14" s="140"/>
      <c r="C14" s="37">
        <v>82</v>
      </c>
      <c r="D14" s="121">
        <f>VLOOKUP(C14,'Curr Pay Plan'!$A$2:$D$100,2)</f>
        <v>80589.63</v>
      </c>
      <c r="E14" s="121">
        <f>VLOOKUP(C14,'Curr Pay Plan'!$A$2:$D$100,3)</f>
        <v>97230.333715981018</v>
      </c>
      <c r="F14" s="121">
        <f>VLOOKUP(C14,'Curr Pay Plan'!$A$2:$D$100,4)</f>
        <v>113871.03743196203</v>
      </c>
      <c r="G14" s="122"/>
      <c r="H14" s="47">
        <f t="shared" ref="H14:H20" si="4">G14/E14</f>
        <v>0</v>
      </c>
      <c r="I14" s="48">
        <f t="shared" ref="I14:I20" si="5">(F14/D14)-1</f>
        <v>0.41297382097376589</v>
      </c>
      <c r="J14" s="17"/>
    </row>
    <row r="15" spans="1:10">
      <c r="A15" s="22" t="s">
        <v>11</v>
      </c>
      <c r="B15" s="141" t="e">
        <f t="shared" ref="B15:B20" si="6">D15*104%</f>
        <v>#DIV/0!</v>
      </c>
      <c r="C15" s="55" t="e">
        <f>(D15/D14)-1</f>
        <v>#DIV/0!</v>
      </c>
      <c r="D15" s="119" t="e">
        <f>AVERAGE(D2:D12)</f>
        <v>#DIV/0!</v>
      </c>
      <c r="E15" s="119" t="e">
        <f>AVERAGE(E2:E12)</f>
        <v>#DIV/0!</v>
      </c>
      <c r="F15" s="119" t="e">
        <f>AVERAGE(F2:F12)</f>
        <v>#DIV/0!</v>
      </c>
      <c r="G15" s="119" t="e">
        <f>AVERAGE(G6:G12)</f>
        <v>#DIV/0!</v>
      </c>
      <c r="H15" s="50" t="e">
        <f t="shared" si="4"/>
        <v>#DIV/0!</v>
      </c>
      <c r="I15" s="131" t="e">
        <f t="shared" si="5"/>
        <v>#DIV/0!</v>
      </c>
      <c r="J15" s="18"/>
    </row>
    <row r="16" spans="1:10">
      <c r="A16" s="30" t="s">
        <v>21</v>
      </c>
      <c r="B16" s="141" t="e">
        <f t="shared" si="6"/>
        <v>#NUM!</v>
      </c>
      <c r="C16" s="55" t="e">
        <f>(D16/D14)-1</f>
        <v>#NUM!</v>
      </c>
      <c r="D16" s="119" t="e">
        <f>MEDIAN(D2:D12)</f>
        <v>#NUM!</v>
      </c>
      <c r="E16" s="119" t="e">
        <f>MEDIAN(E2:E12)</f>
        <v>#NUM!</v>
      </c>
      <c r="F16" s="119" t="e">
        <f>MEDIAN(F2:F12)</f>
        <v>#NUM!</v>
      </c>
      <c r="G16" s="119" t="e">
        <f>MEDIAN(G6:G12)</f>
        <v>#NUM!</v>
      </c>
      <c r="H16" s="50" t="e">
        <f t="shared" si="4"/>
        <v>#NUM!</v>
      </c>
      <c r="I16" s="131" t="e">
        <f t="shared" si="5"/>
        <v>#NUM!</v>
      </c>
      <c r="J16" s="18"/>
    </row>
    <row r="17" spans="1:10">
      <c r="A17" s="12" t="s">
        <v>22</v>
      </c>
      <c r="B17" s="141" t="e">
        <f t="shared" si="6"/>
        <v>#DIV/0!</v>
      </c>
      <c r="C17" s="55" t="e">
        <f>(D17/D14)-1</f>
        <v>#DIV/0!</v>
      </c>
      <c r="D17" s="119" t="e">
        <f>AVERAGE(D2:D4)</f>
        <v>#DIV/0!</v>
      </c>
      <c r="E17" s="119" t="e">
        <f>AVERAGE(E2:E4)</f>
        <v>#DIV/0!</v>
      </c>
      <c r="F17" s="119" t="e">
        <f>AVERAGE(F2:F4)</f>
        <v>#DIV/0!</v>
      </c>
      <c r="G17" s="119" t="e">
        <f>AVERAGE(G6:G6)</f>
        <v>#DIV/0!</v>
      </c>
      <c r="H17" s="50" t="e">
        <f t="shared" si="4"/>
        <v>#DIV/0!</v>
      </c>
      <c r="I17" s="131" t="e">
        <f t="shared" si="5"/>
        <v>#DIV/0!</v>
      </c>
      <c r="J17" s="19"/>
    </row>
    <row r="18" spans="1:10">
      <c r="A18" s="22" t="s">
        <v>23</v>
      </c>
      <c r="B18" s="141" t="e">
        <f t="shared" si="6"/>
        <v>#NUM!</v>
      </c>
      <c r="C18" s="55" t="e">
        <f>(D18/D14)-1</f>
        <v>#NUM!</v>
      </c>
      <c r="D18" s="119" t="e">
        <f>MEDIAN(D2:D4)</f>
        <v>#NUM!</v>
      </c>
      <c r="E18" s="119" t="e">
        <f>MEDIAN(E2:E4)</f>
        <v>#NUM!</v>
      </c>
      <c r="F18" s="119" t="e">
        <f>MEDIAN(F2:F4)</f>
        <v>#NUM!</v>
      </c>
      <c r="G18" s="119" t="e">
        <f>MEDIAN(G6:G6)</f>
        <v>#NUM!</v>
      </c>
      <c r="H18" s="50" t="e">
        <f t="shared" si="4"/>
        <v>#NUM!</v>
      </c>
      <c r="I18" s="131" t="e">
        <f t="shared" si="5"/>
        <v>#NUM!</v>
      </c>
      <c r="J18" s="18"/>
    </row>
    <row r="19" spans="1:10">
      <c r="A19" s="12" t="s">
        <v>81</v>
      </c>
      <c r="B19" s="141" t="e">
        <f t="shared" si="6"/>
        <v>#DIV/0!</v>
      </c>
      <c r="C19" s="55" t="e">
        <f>(D19/D14)-1</f>
        <v>#DIV/0!</v>
      </c>
      <c r="D19" s="119" t="e">
        <f>AVERAGE(D6:D12)</f>
        <v>#DIV/0!</v>
      </c>
      <c r="E19" s="119" t="e">
        <f>AVERAGE(E6:E12)</f>
        <v>#DIV/0!</v>
      </c>
      <c r="F19" s="119" t="e">
        <f>AVERAGE(F6:F12)</f>
        <v>#DIV/0!</v>
      </c>
      <c r="G19" s="119" t="e">
        <f>AVERAGE(G8:G12)</f>
        <v>#DIV/0!</v>
      </c>
      <c r="H19" s="50" t="e">
        <f t="shared" si="4"/>
        <v>#DIV/0!</v>
      </c>
      <c r="I19" s="131" t="e">
        <f t="shared" si="5"/>
        <v>#DIV/0!</v>
      </c>
      <c r="J19" s="18"/>
    </row>
    <row r="20" spans="1:10">
      <c r="A20" s="12" t="s">
        <v>80</v>
      </c>
      <c r="B20" s="141" t="e">
        <f t="shared" si="6"/>
        <v>#NUM!</v>
      </c>
      <c r="C20" s="55" t="e">
        <f>(D20/D14)-1</f>
        <v>#NUM!</v>
      </c>
      <c r="D20" s="119" t="e">
        <f>MEDIAN(D6:D12)</f>
        <v>#NUM!</v>
      </c>
      <c r="E20" s="119" t="e">
        <f>MEDIAN(E6:E12)</f>
        <v>#NUM!</v>
      </c>
      <c r="F20" s="119" t="e">
        <f>MEDIAN(F6:F12)</f>
        <v>#NUM!</v>
      </c>
      <c r="G20" s="119" t="e">
        <f>MEDIAN(G8:G12)</f>
        <v>#NUM!</v>
      </c>
      <c r="H20" s="50" t="e">
        <f t="shared" si="4"/>
        <v>#NUM!</v>
      </c>
      <c r="I20" s="131" t="e">
        <f t="shared" si="5"/>
        <v>#NUM!</v>
      </c>
      <c r="J20" s="18"/>
    </row>
    <row r="21" spans="1:10">
      <c r="A21" s="24" t="s">
        <v>24</v>
      </c>
      <c r="B21" s="142"/>
      <c r="C21" s="39">
        <v>83</v>
      </c>
      <c r="D21" s="123">
        <f>VLOOKUP(C21,'Curr Pay Plan'!$A$2:$D$100,2)</f>
        <v>84668.29</v>
      </c>
      <c r="E21" s="123">
        <f>VLOOKUP(C21,'Curr Pay Plan'!$A$2:$D$100,3)</f>
        <v>102151.18361830742</v>
      </c>
      <c r="F21" s="123">
        <f>VLOOKUP(C21,'Curr Pay Plan'!$A$2:$D$100,4)</f>
        <v>119634.07723661484</v>
      </c>
      <c r="G21" s="124"/>
      <c r="H21" s="52"/>
      <c r="I21" s="134"/>
      <c r="J21" s="19"/>
    </row>
    <row r="22" spans="1:10">
      <c r="A22" s="23" t="s">
        <v>25</v>
      </c>
      <c r="B22" s="142"/>
      <c r="C22" s="39"/>
      <c r="D22" s="123"/>
      <c r="E22" s="123"/>
      <c r="F22" s="123"/>
      <c r="G22" s="125"/>
      <c r="H22" s="49"/>
      <c r="I22" s="44"/>
      <c r="J22" s="20"/>
    </row>
    <row r="23" spans="1:10" ht="48" customHeight="1">
      <c r="A23" s="326"/>
      <c r="B23" s="327"/>
      <c r="C23" s="327"/>
      <c r="D23" s="327"/>
      <c r="E23" s="327"/>
      <c r="F23" s="327"/>
      <c r="G23" s="327"/>
      <c r="H23" s="327"/>
      <c r="I23" s="327"/>
      <c r="J23" s="328"/>
    </row>
    <row r="24" spans="1:10">
      <c r="A24" s="31" t="s">
        <v>28</v>
      </c>
      <c r="B24" s="138"/>
      <c r="C24" s="34"/>
      <c r="D24" s="117"/>
      <c r="E24" s="117"/>
      <c r="F24" s="117"/>
      <c r="G24" s="117"/>
      <c r="H24" s="43" t="e">
        <f>G24/E24</f>
        <v>#DIV/0!</v>
      </c>
      <c r="I24" s="44" t="e">
        <f>(F24/D24)-1</f>
        <v>#DIV/0!</v>
      </c>
      <c r="J24" s="15"/>
    </row>
    <row r="25" spans="1:10">
      <c r="A25" s="31" t="s">
        <v>31</v>
      </c>
      <c r="B25" s="138"/>
      <c r="C25" s="34"/>
      <c r="D25" s="117"/>
      <c r="E25" s="117"/>
      <c r="F25" s="117"/>
      <c r="G25" s="117"/>
      <c r="H25" s="43" t="e">
        <f t="shared" ref="H25:H26" si="7">G25/E25</f>
        <v>#DIV/0!</v>
      </c>
      <c r="I25" s="44" t="e">
        <f t="shared" ref="I25:I26" si="8">(F25/D25)-1</f>
        <v>#DIV/0!</v>
      </c>
      <c r="J25" s="15"/>
    </row>
    <row r="26" spans="1:10">
      <c r="A26" s="31" t="s">
        <v>187</v>
      </c>
      <c r="B26" s="138"/>
      <c r="C26" s="35"/>
      <c r="D26" s="293">
        <v>54059</v>
      </c>
      <c r="E26" s="293">
        <v>71624</v>
      </c>
      <c r="F26" s="293">
        <v>89190</v>
      </c>
      <c r="G26" s="117">
        <v>66256</v>
      </c>
      <c r="H26" s="43">
        <f t="shared" si="7"/>
        <v>0.92505305484195244</v>
      </c>
      <c r="I26" s="44">
        <f t="shared" si="8"/>
        <v>0.64986403744057419</v>
      </c>
      <c r="J26" s="21" t="s">
        <v>304</v>
      </c>
    </row>
    <row r="27" spans="1:10">
      <c r="A27" s="13"/>
      <c r="B27" s="11"/>
      <c r="C27" s="34"/>
      <c r="D27" s="117"/>
      <c r="E27" s="117"/>
      <c r="F27" s="117"/>
      <c r="G27" s="117"/>
      <c r="H27" s="43"/>
      <c r="I27" s="44"/>
      <c r="J27" s="15"/>
    </row>
    <row r="28" spans="1:10">
      <c r="A28" s="31" t="s">
        <v>188</v>
      </c>
      <c r="B28" s="138"/>
      <c r="C28" s="34"/>
      <c r="D28" s="293">
        <v>53883</v>
      </c>
      <c r="E28" s="293">
        <v>63933</v>
      </c>
      <c r="F28" s="293">
        <v>75849</v>
      </c>
      <c r="G28" s="117">
        <v>66768</v>
      </c>
      <c r="H28" s="43">
        <f t="shared" ref="H28" si="9">G28/E28</f>
        <v>1.0443432968889306</v>
      </c>
      <c r="I28" s="51">
        <f t="shared" ref="I28" si="10">(F28/D28)-1</f>
        <v>0.4076610433717498</v>
      </c>
      <c r="J28" s="15" t="s">
        <v>301</v>
      </c>
    </row>
    <row r="29" spans="1:10">
      <c r="A29" s="31" t="s">
        <v>29</v>
      </c>
      <c r="B29" s="138"/>
      <c r="C29" s="34"/>
      <c r="D29" s="117"/>
      <c r="E29" s="117"/>
      <c r="F29" s="117"/>
      <c r="G29" s="117"/>
      <c r="H29" s="43" t="e">
        <f t="shared" ref="H29:H34" si="11">G29/E29</f>
        <v>#DIV/0!</v>
      </c>
      <c r="I29" s="44" t="e">
        <f t="shared" ref="I29:I34" si="12">(F29/D29)-1</f>
        <v>#DIV/0!</v>
      </c>
      <c r="J29" s="15"/>
    </row>
    <row r="30" spans="1:10">
      <c r="A30" s="31" t="s">
        <v>189</v>
      </c>
      <c r="B30" s="138"/>
      <c r="C30" s="34"/>
      <c r="D30" s="117"/>
      <c r="E30" s="117"/>
      <c r="F30" s="117"/>
      <c r="G30" s="117"/>
      <c r="H30" s="43" t="e">
        <f t="shared" si="11"/>
        <v>#DIV/0!</v>
      </c>
      <c r="I30" s="44" t="e">
        <f t="shared" si="12"/>
        <v>#DIV/0!</v>
      </c>
      <c r="J30" s="15"/>
    </row>
    <row r="31" spans="1:10">
      <c r="A31" s="31" t="s">
        <v>32</v>
      </c>
      <c r="B31" s="138"/>
      <c r="C31" s="34"/>
      <c r="D31" s="293">
        <v>80803</v>
      </c>
      <c r="E31" s="293">
        <v>103427</v>
      </c>
      <c r="F31" s="293">
        <v>126052</v>
      </c>
      <c r="G31" s="117"/>
      <c r="H31" s="43">
        <f t="shared" si="11"/>
        <v>0</v>
      </c>
      <c r="I31" s="44">
        <f t="shared" si="12"/>
        <v>0.5599915844708736</v>
      </c>
      <c r="J31" s="15" t="s">
        <v>1254</v>
      </c>
    </row>
    <row r="32" spans="1:10">
      <c r="A32" s="31" t="s">
        <v>33</v>
      </c>
      <c r="B32" s="138"/>
      <c r="C32" s="34"/>
      <c r="D32" s="117"/>
      <c r="E32" s="117"/>
      <c r="F32" s="117"/>
      <c r="G32" s="117"/>
      <c r="H32" s="43" t="e">
        <f t="shared" si="11"/>
        <v>#DIV/0!</v>
      </c>
      <c r="I32" s="44" t="e">
        <f t="shared" si="12"/>
        <v>#DIV/0!</v>
      </c>
      <c r="J32" s="15"/>
    </row>
    <row r="33" spans="1:10">
      <c r="A33" s="31" t="s">
        <v>34</v>
      </c>
      <c r="B33" s="138"/>
      <c r="C33" s="34"/>
      <c r="D33" s="117"/>
      <c r="E33" s="117"/>
      <c r="F33" s="117"/>
      <c r="G33" s="117"/>
      <c r="H33" s="43" t="e">
        <f t="shared" si="11"/>
        <v>#DIV/0!</v>
      </c>
      <c r="I33" s="44" t="e">
        <f t="shared" si="12"/>
        <v>#DIV/0!</v>
      </c>
      <c r="J33" s="15"/>
    </row>
    <row r="34" spans="1:10">
      <c r="A34" s="31" t="s">
        <v>35</v>
      </c>
      <c r="B34" s="138"/>
      <c r="C34" s="34"/>
      <c r="D34" s="119"/>
      <c r="E34" s="119"/>
      <c r="F34" s="119"/>
      <c r="G34" s="117"/>
      <c r="H34" s="43" t="e">
        <f t="shared" si="11"/>
        <v>#DIV/0!</v>
      </c>
      <c r="I34" s="44" t="e">
        <f t="shared" si="12"/>
        <v>#DIV/0!</v>
      </c>
      <c r="J34" s="15"/>
    </row>
    <row r="35" spans="1:10" ht="6" customHeight="1">
      <c r="A35" s="3"/>
      <c r="B35" s="153"/>
      <c r="C35" s="36"/>
      <c r="D35" s="150"/>
      <c r="E35" s="150"/>
      <c r="F35" s="150"/>
      <c r="G35" s="150"/>
      <c r="H35" s="45"/>
      <c r="I35" s="46"/>
      <c r="J35" s="16"/>
    </row>
    <row r="36" spans="1:10">
      <c r="A36" s="4" t="s">
        <v>221</v>
      </c>
      <c r="B36" s="140"/>
      <c r="C36" s="37">
        <v>75</v>
      </c>
      <c r="D36" s="121">
        <f>VLOOKUP(C36,'Curr Pay Plan'!$A$2:$D$100,2)</f>
        <v>57033.87</v>
      </c>
      <c r="E36" s="121">
        <f>VLOOKUP(C36,'Curr Pay Plan'!$A$2:$D$100,3)</f>
        <v>68810.617609410518</v>
      </c>
      <c r="F36" s="121">
        <f>VLOOKUP(C36,'Curr Pay Plan'!$A$2:$D$100,4)</f>
        <v>80587.36521882104</v>
      </c>
      <c r="G36" s="122">
        <v>64528</v>
      </c>
      <c r="H36" s="47">
        <f t="shared" ref="H36:H42" si="13">G36/E36</f>
        <v>0.93776225591056417</v>
      </c>
      <c r="I36" s="48">
        <f t="shared" ref="I36:I42" si="14">(F36/D36)-1</f>
        <v>0.41297382097376589</v>
      </c>
      <c r="J36" s="17"/>
    </row>
    <row r="37" spans="1:10">
      <c r="A37" s="22" t="s">
        <v>11</v>
      </c>
      <c r="B37" s="141">
        <f t="shared" ref="B37:B42" si="15">D37*104%</f>
        <v>65431.600000000006</v>
      </c>
      <c r="C37" s="55">
        <f>(D37/D36)-1</f>
        <v>0.10311644642034623</v>
      </c>
      <c r="D37" s="119">
        <f>AVERAGE(D24:D34)</f>
        <v>62915</v>
      </c>
      <c r="E37" s="119">
        <f>AVERAGE(E24:E34)</f>
        <v>79661.333333333328</v>
      </c>
      <c r="F37" s="119">
        <f>AVERAGE(F24:F34)</f>
        <v>97030.333333333328</v>
      </c>
      <c r="G37" s="119">
        <f>AVERAGE(G28:G34)</f>
        <v>66768</v>
      </c>
      <c r="H37" s="50">
        <f t="shared" si="13"/>
        <v>0.8381481605463128</v>
      </c>
      <c r="I37" s="131">
        <f t="shared" si="14"/>
        <v>0.54224482767755422</v>
      </c>
      <c r="J37" s="18"/>
    </row>
    <row r="38" spans="1:10">
      <c r="A38" s="30" t="s">
        <v>21</v>
      </c>
      <c r="B38" s="141">
        <f t="shared" si="15"/>
        <v>56221.36</v>
      </c>
      <c r="C38" s="55">
        <f>(D38/D36)-1</f>
        <v>-5.2159707906898167E-2</v>
      </c>
      <c r="D38" s="119">
        <f>MEDIAN(D24:D34)</f>
        <v>54059</v>
      </c>
      <c r="E38" s="119">
        <f>MEDIAN(E24:E34)</f>
        <v>71624</v>
      </c>
      <c r="F38" s="119">
        <f>MEDIAN(F24:F34)</f>
        <v>89190</v>
      </c>
      <c r="G38" s="119">
        <f>MEDIAN(G28:G34)</f>
        <v>66768</v>
      </c>
      <c r="H38" s="50">
        <f t="shared" si="13"/>
        <v>0.93220149670501506</v>
      </c>
      <c r="I38" s="131">
        <f t="shared" si="14"/>
        <v>0.64986403744057419</v>
      </c>
      <c r="J38" s="18"/>
    </row>
    <row r="39" spans="1:10">
      <c r="A39" s="12" t="s">
        <v>22</v>
      </c>
      <c r="B39" s="141">
        <f t="shared" si="15"/>
        <v>56221.36</v>
      </c>
      <c r="C39" s="55">
        <f>(D39/D36)-1</f>
        <v>-5.2159707906898167E-2</v>
      </c>
      <c r="D39" s="119">
        <f>AVERAGE(D24:D26)</f>
        <v>54059</v>
      </c>
      <c r="E39" s="119">
        <f>AVERAGE(E24:E26)</f>
        <v>71624</v>
      </c>
      <c r="F39" s="119">
        <f>AVERAGE(F24:F26)</f>
        <v>89190</v>
      </c>
      <c r="G39" s="119">
        <f>AVERAGE(G28:G28)</f>
        <v>66768</v>
      </c>
      <c r="H39" s="50">
        <f t="shared" si="13"/>
        <v>0.93220149670501506</v>
      </c>
      <c r="I39" s="131">
        <f t="shared" si="14"/>
        <v>0.64986403744057419</v>
      </c>
      <c r="J39" s="19"/>
    </row>
    <row r="40" spans="1:10">
      <c r="A40" s="22" t="s">
        <v>23</v>
      </c>
      <c r="B40" s="141">
        <f t="shared" si="15"/>
        <v>56221.36</v>
      </c>
      <c r="C40" s="55">
        <f>(D40/D36)-1</f>
        <v>-5.2159707906898167E-2</v>
      </c>
      <c r="D40" s="119">
        <f>MEDIAN(D24:D26)</f>
        <v>54059</v>
      </c>
      <c r="E40" s="119">
        <f>MEDIAN(E24:E26)</f>
        <v>71624</v>
      </c>
      <c r="F40" s="119">
        <f>MEDIAN(F24:F26)</f>
        <v>89190</v>
      </c>
      <c r="G40" s="119">
        <f>MEDIAN(G28:G28)</f>
        <v>66768</v>
      </c>
      <c r="H40" s="50">
        <f t="shared" si="13"/>
        <v>0.93220149670501506</v>
      </c>
      <c r="I40" s="131">
        <f t="shared" si="14"/>
        <v>0.64986403744057419</v>
      </c>
      <c r="J40" s="18"/>
    </row>
    <row r="41" spans="1:10">
      <c r="A41" s="12" t="s">
        <v>81</v>
      </c>
      <c r="B41" s="141">
        <f t="shared" si="15"/>
        <v>70036.72</v>
      </c>
      <c r="C41" s="55">
        <f>(D41/D36)-1</f>
        <v>0.18075452358396848</v>
      </c>
      <c r="D41" s="119">
        <f>AVERAGE(D28:D34)</f>
        <v>67343</v>
      </c>
      <c r="E41" s="119">
        <f>AVERAGE(E28:E34)</f>
        <v>83680</v>
      </c>
      <c r="F41" s="119">
        <f>AVERAGE(F28:F34)</f>
        <v>100950.5</v>
      </c>
      <c r="G41" s="119" t="e">
        <f>AVERAGE(G30:G34)</f>
        <v>#DIV/0!</v>
      </c>
      <c r="H41" s="50" t="e">
        <f t="shared" si="13"/>
        <v>#DIV/0!</v>
      </c>
      <c r="I41" s="131">
        <f t="shared" si="14"/>
        <v>0.49904964138811758</v>
      </c>
      <c r="J41" s="18"/>
    </row>
    <row r="42" spans="1:10">
      <c r="A42" s="12" t="s">
        <v>80</v>
      </c>
      <c r="B42" s="141">
        <f t="shared" si="15"/>
        <v>70036.72</v>
      </c>
      <c r="C42" s="55">
        <f>(D42/D36)-1</f>
        <v>0.18075452358396848</v>
      </c>
      <c r="D42" s="119">
        <f>MEDIAN(D28:D34)</f>
        <v>67343</v>
      </c>
      <c r="E42" s="119">
        <f>MEDIAN(E28:E34)</f>
        <v>83680</v>
      </c>
      <c r="F42" s="119">
        <f>MEDIAN(F28:F34)</f>
        <v>100950.5</v>
      </c>
      <c r="G42" s="119" t="e">
        <f>MEDIAN(G30:G34)</f>
        <v>#NUM!</v>
      </c>
      <c r="H42" s="50" t="e">
        <f t="shared" si="13"/>
        <v>#NUM!</v>
      </c>
      <c r="I42" s="131">
        <f t="shared" si="14"/>
        <v>0.49904964138811758</v>
      </c>
      <c r="J42" s="18"/>
    </row>
    <row r="43" spans="1:10">
      <c r="A43" s="24" t="s">
        <v>24</v>
      </c>
      <c r="B43" s="142"/>
      <c r="C43" s="39">
        <v>75</v>
      </c>
      <c r="D43" s="123">
        <f>VLOOKUP(C43,'Curr Pay Plan'!$A$2:$D$100,2)</f>
        <v>57033.87</v>
      </c>
      <c r="E43" s="123">
        <f>VLOOKUP(C43,'Curr Pay Plan'!$A$2:$D$100,3)</f>
        <v>68810.617609410518</v>
      </c>
      <c r="F43" s="123">
        <f>VLOOKUP(C43,'Curr Pay Plan'!$A$2:$D$100,4)</f>
        <v>80587.36521882104</v>
      </c>
      <c r="G43" s="124"/>
      <c r="H43" s="52"/>
      <c r="I43" s="134"/>
      <c r="J43" s="19"/>
    </row>
    <row r="44" spans="1:10">
      <c r="A44" s="23" t="s">
        <v>25</v>
      </c>
      <c r="B44" s="142"/>
      <c r="C44" s="39"/>
      <c r="D44" s="123"/>
      <c r="E44" s="123"/>
      <c r="F44" s="123"/>
      <c r="G44" s="125"/>
      <c r="H44" s="49"/>
      <c r="I44" s="44"/>
      <c r="J44" s="20"/>
    </row>
    <row r="45" spans="1:10" ht="46.5" customHeight="1">
      <c r="A45" s="326"/>
      <c r="B45" s="327"/>
      <c r="C45" s="327"/>
      <c r="D45" s="327"/>
      <c r="E45" s="327"/>
      <c r="F45" s="327"/>
      <c r="G45" s="327"/>
      <c r="H45" s="327"/>
      <c r="I45" s="327"/>
      <c r="J45" s="328"/>
    </row>
    <row r="46" spans="1:10">
      <c r="A46" s="31" t="s">
        <v>28</v>
      </c>
      <c r="B46" s="138"/>
      <c r="C46" s="34"/>
      <c r="D46" s="293">
        <v>56314</v>
      </c>
      <c r="E46" s="293">
        <v>70392</v>
      </c>
      <c r="F46" s="293">
        <v>84471</v>
      </c>
      <c r="G46" s="293">
        <v>59920</v>
      </c>
      <c r="H46" s="43">
        <f>G46/E46</f>
        <v>0.85123309466984887</v>
      </c>
      <c r="I46" s="44">
        <f>(F46/D46)-1</f>
        <v>0.5</v>
      </c>
      <c r="J46" s="15" t="s">
        <v>61</v>
      </c>
    </row>
    <row r="47" spans="1:10">
      <c r="A47" s="31" t="s">
        <v>31</v>
      </c>
      <c r="B47" s="138"/>
      <c r="C47" s="34"/>
      <c r="D47" s="117"/>
      <c r="E47" s="117"/>
      <c r="F47" s="117"/>
      <c r="G47" s="117"/>
      <c r="H47" s="43" t="e">
        <f t="shared" ref="H47:H48" si="16">G47/E47</f>
        <v>#DIV/0!</v>
      </c>
      <c r="I47" s="44" t="e">
        <f t="shared" ref="I47:I48" si="17">(F47/D47)-1</f>
        <v>#DIV/0!</v>
      </c>
      <c r="J47" s="15"/>
    </row>
    <row r="48" spans="1:10">
      <c r="A48" s="31" t="s">
        <v>187</v>
      </c>
      <c r="B48" s="138"/>
      <c r="C48" s="35"/>
      <c r="D48" s="293">
        <v>65686</v>
      </c>
      <c r="E48" s="293">
        <v>87037</v>
      </c>
      <c r="F48" s="293">
        <v>108388</v>
      </c>
      <c r="G48" s="117">
        <v>71432</v>
      </c>
      <c r="H48" s="43">
        <f t="shared" si="16"/>
        <v>0.82070843434401464</v>
      </c>
      <c r="I48" s="44">
        <f t="shared" si="17"/>
        <v>0.65009286605973871</v>
      </c>
      <c r="J48" s="21" t="s">
        <v>303</v>
      </c>
    </row>
    <row r="49" spans="1:10">
      <c r="A49" s="13"/>
      <c r="B49" s="11"/>
      <c r="C49" s="34"/>
      <c r="D49" s="117"/>
      <c r="E49" s="117"/>
      <c r="F49" s="117"/>
      <c r="G49" s="117"/>
      <c r="H49" s="43"/>
      <c r="I49" s="44"/>
      <c r="J49" s="15"/>
    </row>
    <row r="50" spans="1:10">
      <c r="A50" s="31" t="s">
        <v>188</v>
      </c>
      <c r="B50" s="138"/>
      <c r="C50" s="34"/>
      <c r="D50" s="293">
        <v>49461</v>
      </c>
      <c r="E50" s="293">
        <v>58800</v>
      </c>
      <c r="F50" s="293">
        <v>70578</v>
      </c>
      <c r="G50" s="293">
        <v>60471</v>
      </c>
      <c r="H50" s="43">
        <f t="shared" ref="H50:H56" si="18">G50/E50</f>
        <v>1.0284183673469387</v>
      </c>
      <c r="I50" s="44">
        <f t="shared" ref="I50:I56" si="19">(F50/D50)-1</f>
        <v>0.4269424394977861</v>
      </c>
      <c r="J50" s="15" t="s">
        <v>240</v>
      </c>
    </row>
    <row r="51" spans="1:10">
      <c r="A51" s="31" t="s">
        <v>29</v>
      </c>
      <c r="B51" s="138"/>
      <c r="C51" s="34"/>
      <c r="D51" s="117"/>
      <c r="E51" s="117"/>
      <c r="F51" s="117"/>
      <c r="G51" s="117"/>
      <c r="H51" s="43" t="e">
        <f t="shared" si="18"/>
        <v>#DIV/0!</v>
      </c>
      <c r="I51" s="44" t="e">
        <f t="shared" si="19"/>
        <v>#DIV/0!</v>
      </c>
      <c r="J51" s="15"/>
    </row>
    <row r="52" spans="1:10">
      <c r="A52" s="31" t="s">
        <v>189</v>
      </c>
      <c r="B52" s="138"/>
      <c r="C52" s="34"/>
      <c r="D52" s="293">
        <v>49236</v>
      </c>
      <c r="E52" s="293">
        <v>62776</v>
      </c>
      <c r="F52" s="293">
        <v>76316</v>
      </c>
      <c r="G52" s="293">
        <v>63351</v>
      </c>
      <c r="H52" s="43">
        <f t="shared" si="18"/>
        <v>1.0091595514209253</v>
      </c>
      <c r="I52" s="44">
        <f t="shared" si="19"/>
        <v>0.55000406206840524</v>
      </c>
      <c r="J52" s="15" t="s">
        <v>61</v>
      </c>
    </row>
    <row r="53" spans="1:10">
      <c r="A53" s="31" t="s">
        <v>32</v>
      </c>
      <c r="B53" s="138"/>
      <c r="C53" s="34"/>
      <c r="D53" s="293">
        <v>58196</v>
      </c>
      <c r="E53" s="293">
        <v>74491</v>
      </c>
      <c r="F53" s="293">
        <v>90786</v>
      </c>
      <c r="G53" s="293">
        <v>83018</v>
      </c>
      <c r="H53" s="43">
        <f t="shared" si="18"/>
        <v>1.1144702044542294</v>
      </c>
      <c r="I53" s="44">
        <f t="shared" si="19"/>
        <v>0.56000412399477617</v>
      </c>
      <c r="J53" s="15" t="s">
        <v>61</v>
      </c>
    </row>
    <row r="54" spans="1:10">
      <c r="A54" s="31" t="s">
        <v>33</v>
      </c>
      <c r="B54" s="138"/>
      <c r="C54" s="34"/>
      <c r="D54" s="293">
        <v>61370</v>
      </c>
      <c r="E54" s="293">
        <v>76713</v>
      </c>
      <c r="F54" s="293">
        <v>92056</v>
      </c>
      <c r="G54" s="293">
        <v>79629</v>
      </c>
      <c r="H54" s="43">
        <f t="shared" si="18"/>
        <v>1.0380118102538032</v>
      </c>
      <c r="I54" s="44">
        <f t="shared" si="19"/>
        <v>0.50001629460648522</v>
      </c>
      <c r="J54" s="15" t="s">
        <v>61</v>
      </c>
    </row>
    <row r="55" spans="1:10">
      <c r="A55" s="31" t="s">
        <v>34</v>
      </c>
      <c r="B55" s="138"/>
      <c r="C55" s="34"/>
      <c r="D55" s="293">
        <v>52805</v>
      </c>
      <c r="E55" s="293">
        <v>66006</v>
      </c>
      <c r="F55" s="293">
        <v>79208</v>
      </c>
      <c r="G55" s="293">
        <v>62727</v>
      </c>
      <c r="H55" s="43">
        <f t="shared" si="18"/>
        <v>0.95032269793655122</v>
      </c>
      <c r="I55" s="44">
        <f t="shared" si="19"/>
        <v>0.50000946880030295</v>
      </c>
      <c r="J55" s="15" t="s">
        <v>1156</v>
      </c>
    </row>
    <row r="56" spans="1:10">
      <c r="A56" s="31" t="s">
        <v>35</v>
      </c>
      <c r="B56" s="138"/>
      <c r="C56" s="34"/>
      <c r="D56" s="302">
        <v>53074</v>
      </c>
      <c r="E56" s="302">
        <v>66468</v>
      </c>
      <c r="F56" s="302">
        <v>79863</v>
      </c>
      <c r="G56" s="117">
        <v>60568</v>
      </c>
      <c r="H56" s="43">
        <f t="shared" si="18"/>
        <v>0.91123548173557201</v>
      </c>
      <c r="I56" s="44">
        <f t="shared" si="19"/>
        <v>0.50474808757583745</v>
      </c>
      <c r="J56" s="15" t="s">
        <v>61</v>
      </c>
    </row>
    <row r="57" spans="1:10" ht="6" customHeight="1">
      <c r="A57" s="3"/>
      <c r="B57" s="153"/>
      <c r="C57" s="36"/>
      <c r="D57" s="150"/>
      <c r="E57" s="150"/>
      <c r="F57" s="150"/>
      <c r="G57" s="150"/>
      <c r="H57" s="45"/>
      <c r="I57" s="46"/>
      <c r="J57" s="16"/>
    </row>
    <row r="58" spans="1:10">
      <c r="A58" s="4" t="s">
        <v>222</v>
      </c>
      <c r="B58" s="140"/>
      <c r="C58" s="37">
        <v>75</v>
      </c>
      <c r="D58" s="121">
        <f>VLOOKUP(C58,'Curr Pay Plan'!$A$2:$D$100,2)</f>
        <v>57033.87</v>
      </c>
      <c r="E58" s="121">
        <f>VLOOKUP(C58,'Curr Pay Plan'!$A$2:$D$100,3)</f>
        <v>68810.617609410518</v>
      </c>
      <c r="F58" s="121">
        <f>VLOOKUP(C58,'Curr Pay Plan'!$A$2:$D$100,4)</f>
        <v>80587.36521882104</v>
      </c>
      <c r="G58" s="122">
        <v>64528</v>
      </c>
      <c r="H58" s="47">
        <f t="shared" ref="H58:H64" si="20">G58/E58</f>
        <v>0.93776225591056417</v>
      </c>
      <c r="I58" s="48">
        <f t="shared" ref="I58:I64" si="21">(F58/D58)-1</f>
        <v>0.41297382097376589</v>
      </c>
      <c r="J58" s="17"/>
    </row>
    <row r="59" spans="1:10">
      <c r="A59" s="22" t="s">
        <v>11</v>
      </c>
      <c r="B59" s="141">
        <f t="shared" ref="B59:B64" si="22">D59*104%</f>
        <v>57998.46</v>
      </c>
      <c r="C59" s="55">
        <f>(D59/D58)-1</f>
        <v>-2.2199440437761009E-2</v>
      </c>
      <c r="D59" s="119">
        <f>AVERAGE(D46:D56)</f>
        <v>55767.75</v>
      </c>
      <c r="E59" s="119">
        <f>AVERAGE(E46:E56)</f>
        <v>70335.375</v>
      </c>
      <c r="F59" s="119">
        <f>AVERAGE(F46:F56)</f>
        <v>85208.25</v>
      </c>
      <c r="G59" s="119">
        <f>AVERAGE(G50:G56)</f>
        <v>68294</v>
      </c>
      <c r="H59" s="50">
        <f t="shared" si="20"/>
        <v>0.97097655340573641</v>
      </c>
      <c r="I59" s="131">
        <f t="shared" si="21"/>
        <v>0.52791263768037977</v>
      </c>
      <c r="J59" s="18"/>
    </row>
    <row r="60" spans="1:10">
      <c r="A60" s="30" t="s">
        <v>21</v>
      </c>
      <c r="B60" s="141">
        <f t="shared" si="22"/>
        <v>56881.760000000002</v>
      </c>
      <c r="C60" s="55">
        <f>(D60/D58)-1</f>
        <v>-4.1025972812295586E-2</v>
      </c>
      <c r="D60" s="119">
        <f>MEDIAN(D46:D56)</f>
        <v>54694</v>
      </c>
      <c r="E60" s="119">
        <f>MEDIAN(E46:E56)</f>
        <v>68430</v>
      </c>
      <c r="F60" s="119">
        <f>MEDIAN(F46:F56)</f>
        <v>82167</v>
      </c>
      <c r="G60" s="119">
        <f>MEDIAN(G50:G56)</f>
        <v>63039</v>
      </c>
      <c r="H60" s="50">
        <f t="shared" si="20"/>
        <v>0.92121876370013156</v>
      </c>
      <c r="I60" s="131">
        <f t="shared" si="21"/>
        <v>0.50230372618568775</v>
      </c>
      <c r="J60" s="18"/>
    </row>
    <row r="61" spans="1:10">
      <c r="A61" s="12" t="s">
        <v>22</v>
      </c>
      <c r="B61" s="141">
        <f t="shared" si="22"/>
        <v>63440</v>
      </c>
      <c r="C61" s="55">
        <f>(D61/D58)-1</f>
        <v>6.9539906725599954E-2</v>
      </c>
      <c r="D61" s="119">
        <f>AVERAGE(D46:D48)</f>
        <v>61000</v>
      </c>
      <c r="E61" s="119">
        <f>AVERAGE(E46:E48)</f>
        <v>78714.5</v>
      </c>
      <c r="F61" s="119">
        <f>AVERAGE(F46:F48)</f>
        <v>96429.5</v>
      </c>
      <c r="G61" s="119">
        <f>AVERAGE(G50:G50)</f>
        <v>60471</v>
      </c>
      <c r="H61" s="50">
        <f t="shared" si="20"/>
        <v>0.76823202840645621</v>
      </c>
      <c r="I61" s="131">
        <f t="shared" si="21"/>
        <v>0.58081147540983613</v>
      </c>
      <c r="J61" s="19"/>
    </row>
    <row r="62" spans="1:10">
      <c r="A62" s="22" t="s">
        <v>23</v>
      </c>
      <c r="B62" s="141">
        <f t="shared" si="22"/>
        <v>63440</v>
      </c>
      <c r="C62" s="55">
        <f>(D62/D58)-1</f>
        <v>6.9539906725599954E-2</v>
      </c>
      <c r="D62" s="119">
        <f>MEDIAN(D46:D48)</f>
        <v>61000</v>
      </c>
      <c r="E62" s="119">
        <f>MEDIAN(E46:E48)</f>
        <v>78714.5</v>
      </c>
      <c r="F62" s="119">
        <f>MEDIAN(F46:F48)</f>
        <v>96429.5</v>
      </c>
      <c r="G62" s="119">
        <f>MEDIAN(G50:G50)</f>
        <v>60471</v>
      </c>
      <c r="H62" s="50">
        <f t="shared" si="20"/>
        <v>0.76823202840645621</v>
      </c>
      <c r="I62" s="131">
        <f t="shared" si="21"/>
        <v>0.58081147540983613</v>
      </c>
      <c r="J62" s="18"/>
    </row>
    <row r="63" spans="1:10">
      <c r="A63" s="12" t="s">
        <v>81</v>
      </c>
      <c r="B63" s="141">
        <f t="shared" si="22"/>
        <v>56184.613333333335</v>
      </c>
      <c r="C63" s="55">
        <f>(D63/D58)-1</f>
        <v>-5.2779222825548033E-2</v>
      </c>
      <c r="D63" s="119">
        <f>AVERAGE(D50:D56)</f>
        <v>54023.666666666664</v>
      </c>
      <c r="E63" s="119">
        <f>AVERAGE(E50:E56)</f>
        <v>67542.333333333328</v>
      </c>
      <c r="F63" s="119">
        <f>AVERAGE(F50:F56)</f>
        <v>81467.833333333328</v>
      </c>
      <c r="G63" s="119">
        <f>AVERAGE(G52:G56)</f>
        <v>69858.600000000006</v>
      </c>
      <c r="H63" s="50">
        <f t="shared" si="20"/>
        <v>1.0342935541660294</v>
      </c>
      <c r="I63" s="131">
        <f t="shared" si="21"/>
        <v>0.50800266549845441</v>
      </c>
      <c r="J63" s="18"/>
    </row>
    <row r="64" spans="1:10">
      <c r="A64" s="12" t="s">
        <v>80</v>
      </c>
      <c r="B64" s="141">
        <f t="shared" si="22"/>
        <v>55057.08</v>
      </c>
      <c r="C64" s="55">
        <f>(D64/D58)-1</f>
        <v>-7.1788395211477063E-2</v>
      </c>
      <c r="D64" s="119">
        <f>MEDIAN(D50:D56)</f>
        <v>52939.5</v>
      </c>
      <c r="E64" s="119">
        <f>MEDIAN(E50:E56)</f>
        <v>66237</v>
      </c>
      <c r="F64" s="119">
        <f>MEDIAN(F50:F56)</f>
        <v>79535.5</v>
      </c>
      <c r="G64" s="119">
        <f>MEDIAN(G52:G56)</f>
        <v>63351</v>
      </c>
      <c r="H64" s="50">
        <f t="shared" si="20"/>
        <v>0.95642918610444316</v>
      </c>
      <c r="I64" s="131">
        <f t="shared" si="21"/>
        <v>0.50238479774081735</v>
      </c>
      <c r="J64" s="18"/>
    </row>
    <row r="65" spans="1:10">
      <c r="A65" s="24" t="s">
        <v>24</v>
      </c>
      <c r="B65" s="142"/>
      <c r="C65" s="39">
        <v>75</v>
      </c>
      <c r="D65" s="123">
        <f>VLOOKUP(C65,'Curr Pay Plan'!$A$2:$D$100,2)</f>
        <v>57033.87</v>
      </c>
      <c r="E65" s="123">
        <f>VLOOKUP(C65,'Curr Pay Plan'!$A$2:$D$100,3)</f>
        <v>68810.617609410518</v>
      </c>
      <c r="F65" s="123">
        <f>VLOOKUP(C65,'Curr Pay Plan'!$A$2:$D$100,4)</f>
        <v>80587.36521882104</v>
      </c>
      <c r="G65" s="124"/>
      <c r="H65" s="52"/>
      <c r="I65" s="134"/>
      <c r="J65" s="19"/>
    </row>
    <row r="66" spans="1:10">
      <c r="A66" s="23" t="s">
        <v>25</v>
      </c>
      <c r="B66" s="142"/>
      <c r="C66" s="39"/>
      <c r="D66" s="123"/>
      <c r="E66" s="123"/>
      <c r="F66" s="123"/>
      <c r="G66" s="125"/>
      <c r="H66" s="49"/>
      <c r="I66" s="44"/>
      <c r="J66" s="20"/>
    </row>
    <row r="67" spans="1:10" ht="52.5" customHeight="1">
      <c r="A67" s="326"/>
      <c r="B67" s="327"/>
      <c r="C67" s="327"/>
      <c r="D67" s="327"/>
      <c r="E67" s="327"/>
      <c r="F67" s="327"/>
      <c r="G67" s="327"/>
      <c r="H67" s="327"/>
      <c r="I67" s="327"/>
      <c r="J67" s="328"/>
    </row>
    <row r="68" spans="1:10">
      <c r="A68" s="31" t="s">
        <v>28</v>
      </c>
      <c r="B68" s="138"/>
      <c r="C68" s="34"/>
      <c r="D68" s="117"/>
      <c r="E68" s="117"/>
      <c r="F68" s="117"/>
      <c r="G68" s="117"/>
      <c r="H68" s="43" t="e">
        <f>G68/E68</f>
        <v>#DIV/0!</v>
      </c>
      <c r="I68" s="44" t="e">
        <f>(F68/D68)-1</f>
        <v>#DIV/0!</v>
      </c>
      <c r="J68" s="15"/>
    </row>
    <row r="69" spans="1:10">
      <c r="A69" s="31" t="s">
        <v>31</v>
      </c>
      <c r="B69" s="138"/>
      <c r="C69" s="34"/>
      <c r="D69" s="117"/>
      <c r="E69" s="117"/>
      <c r="F69" s="117"/>
      <c r="G69" s="117"/>
      <c r="H69" s="43" t="e">
        <f t="shared" ref="H69:H70" si="23">G69/E69</f>
        <v>#DIV/0!</v>
      </c>
      <c r="I69" s="44" t="e">
        <f t="shared" ref="I69:I70" si="24">(F69/D69)-1</f>
        <v>#DIV/0!</v>
      </c>
      <c r="J69" s="15"/>
    </row>
    <row r="70" spans="1:10">
      <c r="A70" s="31" t="s">
        <v>187</v>
      </c>
      <c r="B70" s="138"/>
      <c r="C70" s="35"/>
      <c r="D70" s="117"/>
      <c r="E70" s="117"/>
      <c r="F70" s="117"/>
      <c r="G70" s="117"/>
      <c r="H70" s="43" t="e">
        <f t="shared" si="23"/>
        <v>#DIV/0!</v>
      </c>
      <c r="I70" s="44" t="e">
        <f t="shared" si="24"/>
        <v>#DIV/0!</v>
      </c>
      <c r="J70" s="21"/>
    </row>
    <row r="71" spans="1:10">
      <c r="A71" s="13"/>
      <c r="B71" s="11"/>
      <c r="C71" s="34"/>
      <c r="D71" s="117"/>
      <c r="E71" s="117"/>
      <c r="F71" s="117"/>
      <c r="G71" s="117"/>
      <c r="H71" s="43"/>
      <c r="I71" s="44"/>
      <c r="J71" s="15"/>
    </row>
    <row r="72" spans="1:10">
      <c r="A72" s="31" t="s">
        <v>188</v>
      </c>
      <c r="B72" s="138"/>
      <c r="C72" s="34"/>
      <c r="D72" s="117"/>
      <c r="E72" s="117"/>
      <c r="F72" s="117"/>
      <c r="G72" s="117"/>
      <c r="H72" s="43" t="e">
        <f t="shared" ref="H72:H78" si="25">G72/E72</f>
        <v>#DIV/0!</v>
      </c>
      <c r="I72" s="44" t="e">
        <f t="shared" ref="I72:I78" si="26">(F72/D72)-1</f>
        <v>#DIV/0!</v>
      </c>
      <c r="J72" s="15"/>
    </row>
    <row r="73" spans="1:10">
      <c r="A73" s="31" t="s">
        <v>29</v>
      </c>
      <c r="B73" s="138"/>
      <c r="C73" s="34"/>
      <c r="D73" s="117"/>
      <c r="E73" s="117"/>
      <c r="F73" s="117"/>
      <c r="G73" s="117"/>
      <c r="H73" s="43" t="e">
        <f t="shared" si="25"/>
        <v>#DIV/0!</v>
      </c>
      <c r="I73" s="44" t="e">
        <f t="shared" si="26"/>
        <v>#DIV/0!</v>
      </c>
      <c r="J73" s="15"/>
    </row>
    <row r="74" spans="1:10">
      <c r="A74" s="31" t="s">
        <v>189</v>
      </c>
      <c r="B74" s="138"/>
      <c r="C74" s="34"/>
      <c r="D74" s="117"/>
      <c r="E74" s="117"/>
      <c r="F74" s="117"/>
      <c r="G74" s="117"/>
      <c r="H74" s="43" t="e">
        <f t="shared" si="25"/>
        <v>#DIV/0!</v>
      </c>
      <c r="I74" s="44" t="e">
        <f t="shared" si="26"/>
        <v>#DIV/0!</v>
      </c>
      <c r="J74" s="15"/>
    </row>
    <row r="75" spans="1:10">
      <c r="A75" s="31" t="s">
        <v>32</v>
      </c>
      <c r="B75" s="138"/>
      <c r="C75" s="34"/>
      <c r="D75" s="293">
        <v>48245</v>
      </c>
      <c r="E75" s="293">
        <v>61753</v>
      </c>
      <c r="F75" s="293">
        <v>75262</v>
      </c>
      <c r="G75" s="293">
        <v>52772</v>
      </c>
      <c r="H75" s="43">
        <f t="shared" si="25"/>
        <v>0.85456577008404455</v>
      </c>
      <c r="I75" s="44">
        <f t="shared" si="26"/>
        <v>0.55999585449269351</v>
      </c>
      <c r="J75" s="15" t="s">
        <v>1280</v>
      </c>
    </row>
    <row r="76" spans="1:10">
      <c r="A76" s="31" t="s">
        <v>33</v>
      </c>
      <c r="B76" s="138"/>
      <c r="C76" s="34"/>
      <c r="D76" s="117"/>
      <c r="E76" s="117"/>
      <c r="F76" s="117"/>
      <c r="G76" s="117"/>
      <c r="H76" s="43" t="e">
        <f t="shared" si="25"/>
        <v>#DIV/0!</v>
      </c>
      <c r="I76" s="44" t="e">
        <f t="shared" si="26"/>
        <v>#DIV/0!</v>
      </c>
      <c r="J76" s="15"/>
    </row>
    <row r="77" spans="1:10">
      <c r="A77" s="31" t="s">
        <v>34</v>
      </c>
      <c r="B77" s="138"/>
      <c r="C77" s="34"/>
      <c r="D77" s="117"/>
      <c r="E77" s="117"/>
      <c r="F77" s="117"/>
      <c r="G77" s="117"/>
      <c r="H77" s="43" t="e">
        <f t="shared" si="25"/>
        <v>#DIV/0!</v>
      </c>
      <c r="I77" s="44" t="e">
        <f t="shared" si="26"/>
        <v>#DIV/0!</v>
      </c>
      <c r="J77" s="15"/>
    </row>
    <row r="78" spans="1:10">
      <c r="A78" s="31" t="s">
        <v>35</v>
      </c>
      <c r="B78" s="138"/>
      <c r="C78" s="34"/>
      <c r="D78" s="119"/>
      <c r="E78" s="119"/>
      <c r="F78" s="119"/>
      <c r="G78" s="117"/>
      <c r="H78" s="43" t="e">
        <f t="shared" si="25"/>
        <v>#DIV/0!</v>
      </c>
      <c r="I78" s="44" t="e">
        <f t="shared" si="26"/>
        <v>#DIV/0!</v>
      </c>
      <c r="J78" s="15"/>
    </row>
    <row r="79" spans="1:10" ht="6" customHeight="1">
      <c r="A79" s="3"/>
      <c r="B79" s="153"/>
      <c r="C79" s="36"/>
      <c r="D79" s="150"/>
      <c r="E79" s="150"/>
      <c r="F79" s="150"/>
      <c r="G79" s="150"/>
      <c r="H79" s="45"/>
      <c r="I79" s="46"/>
      <c r="J79" s="16"/>
    </row>
    <row r="80" spans="1:10">
      <c r="A80" s="4" t="s">
        <v>223</v>
      </c>
      <c r="B80" s="140"/>
      <c r="C80" s="37">
        <v>69</v>
      </c>
      <c r="D80" s="121">
        <f>VLOOKUP(C80,'Curr Pay Plan'!$A$2:$D$100,2)</f>
        <v>42408.480000000003</v>
      </c>
      <c r="E80" s="121">
        <f>VLOOKUP(C80,'Curr Pay Plan'!$A$2:$D$100,3)</f>
        <v>51165.276013644769</v>
      </c>
      <c r="F80" s="121">
        <f>VLOOKUP(C80,'Curr Pay Plan'!$A$2:$D$100,4)</f>
        <v>59922.072027289534</v>
      </c>
      <c r="G80" s="122">
        <v>54286</v>
      </c>
      <c r="H80" s="47">
        <f t="shared" ref="H80:H86" si="27">G80/E80</f>
        <v>1.0609930059895112</v>
      </c>
      <c r="I80" s="48">
        <f t="shared" ref="I80:I86" si="28">(F80/D80)-1</f>
        <v>0.41297382097376589</v>
      </c>
      <c r="J80" s="17"/>
    </row>
    <row r="81" spans="1:10">
      <c r="A81" s="22" t="s">
        <v>11</v>
      </c>
      <c r="B81" s="141">
        <f t="shared" ref="B81:B86" si="29">D81*104%</f>
        <v>50174.8</v>
      </c>
      <c r="C81" s="55">
        <f>(D81/D80)-1</f>
        <v>0.13762624833523862</v>
      </c>
      <c r="D81" s="119">
        <f>AVERAGE(D68:D78)</f>
        <v>48245</v>
      </c>
      <c r="E81" s="119">
        <f>AVERAGE(E68:E78)</f>
        <v>61753</v>
      </c>
      <c r="F81" s="119">
        <f>AVERAGE(F68:F78)</f>
        <v>75262</v>
      </c>
      <c r="G81" s="119">
        <f>AVERAGE(G72:G78)</f>
        <v>52772</v>
      </c>
      <c r="H81" s="50">
        <f t="shared" si="27"/>
        <v>0.85456577008404455</v>
      </c>
      <c r="I81" s="131">
        <f t="shared" si="28"/>
        <v>0.55999585449269351</v>
      </c>
      <c r="J81" s="18"/>
    </row>
    <row r="82" spans="1:10">
      <c r="A82" s="30" t="s">
        <v>21</v>
      </c>
      <c r="B82" s="141">
        <f t="shared" si="29"/>
        <v>50174.8</v>
      </c>
      <c r="C82" s="55">
        <f>(D82/D80)-1</f>
        <v>0.13762624833523862</v>
      </c>
      <c r="D82" s="119">
        <f>MEDIAN(D68:D78)</f>
        <v>48245</v>
      </c>
      <c r="E82" s="119">
        <f>MEDIAN(E68:E78)</f>
        <v>61753</v>
      </c>
      <c r="F82" s="119">
        <f>MEDIAN(F68:F78)</f>
        <v>75262</v>
      </c>
      <c r="G82" s="119">
        <f>MEDIAN(G72:G78)</f>
        <v>52772</v>
      </c>
      <c r="H82" s="50">
        <f t="shared" si="27"/>
        <v>0.85456577008404455</v>
      </c>
      <c r="I82" s="131">
        <f t="shared" si="28"/>
        <v>0.55999585449269351</v>
      </c>
      <c r="J82" s="18"/>
    </row>
    <row r="83" spans="1:10">
      <c r="A83" s="12" t="s">
        <v>22</v>
      </c>
      <c r="B83" s="141" t="e">
        <f t="shared" si="29"/>
        <v>#DIV/0!</v>
      </c>
      <c r="C83" s="55" t="e">
        <f>(D83/D80)-1</f>
        <v>#DIV/0!</v>
      </c>
      <c r="D83" s="119" t="e">
        <f>AVERAGE(D68:D70)</f>
        <v>#DIV/0!</v>
      </c>
      <c r="E83" s="119" t="e">
        <f>AVERAGE(E68:E70)</f>
        <v>#DIV/0!</v>
      </c>
      <c r="F83" s="119" t="e">
        <f>AVERAGE(F68:F70)</f>
        <v>#DIV/0!</v>
      </c>
      <c r="G83" s="119" t="e">
        <f>AVERAGE(G72:G72)</f>
        <v>#DIV/0!</v>
      </c>
      <c r="H83" s="50" t="e">
        <f t="shared" si="27"/>
        <v>#DIV/0!</v>
      </c>
      <c r="I83" s="131" t="e">
        <f t="shared" si="28"/>
        <v>#DIV/0!</v>
      </c>
      <c r="J83" s="19"/>
    </row>
    <row r="84" spans="1:10">
      <c r="A84" s="22" t="s">
        <v>23</v>
      </c>
      <c r="B84" s="141" t="e">
        <f t="shared" si="29"/>
        <v>#NUM!</v>
      </c>
      <c r="C84" s="55" t="e">
        <f>(D84/D80)-1</f>
        <v>#NUM!</v>
      </c>
      <c r="D84" s="119" t="e">
        <f>MEDIAN(D68:D70)</f>
        <v>#NUM!</v>
      </c>
      <c r="E84" s="119" t="e">
        <f>MEDIAN(E68:E70)</f>
        <v>#NUM!</v>
      </c>
      <c r="F84" s="119" t="e">
        <f>MEDIAN(F68:F70)</f>
        <v>#NUM!</v>
      </c>
      <c r="G84" s="119" t="e">
        <f>MEDIAN(G72:G72)</f>
        <v>#NUM!</v>
      </c>
      <c r="H84" s="50" t="e">
        <f t="shared" si="27"/>
        <v>#NUM!</v>
      </c>
      <c r="I84" s="131" t="e">
        <f t="shared" si="28"/>
        <v>#NUM!</v>
      </c>
      <c r="J84" s="18"/>
    </row>
    <row r="85" spans="1:10">
      <c r="A85" s="12" t="s">
        <v>81</v>
      </c>
      <c r="B85" s="141">
        <f t="shared" si="29"/>
        <v>50174.8</v>
      </c>
      <c r="C85" s="55">
        <f>(D85/D80)-1</f>
        <v>0.13762624833523862</v>
      </c>
      <c r="D85" s="119">
        <f>AVERAGE(D72:D78)</f>
        <v>48245</v>
      </c>
      <c r="E85" s="119">
        <f>AVERAGE(E72:E78)</f>
        <v>61753</v>
      </c>
      <c r="F85" s="119">
        <f>AVERAGE(F72:F78)</f>
        <v>75262</v>
      </c>
      <c r="G85" s="119">
        <f>AVERAGE(G74:G78)</f>
        <v>52772</v>
      </c>
      <c r="H85" s="50">
        <f t="shared" si="27"/>
        <v>0.85456577008404455</v>
      </c>
      <c r="I85" s="131">
        <f t="shared" si="28"/>
        <v>0.55999585449269351</v>
      </c>
      <c r="J85" s="18"/>
    </row>
    <row r="86" spans="1:10">
      <c r="A86" s="12" t="s">
        <v>80</v>
      </c>
      <c r="B86" s="141">
        <f t="shared" si="29"/>
        <v>50174.8</v>
      </c>
      <c r="C86" s="55">
        <f>(D86/D80)-1</f>
        <v>0.13762624833523862</v>
      </c>
      <c r="D86" s="119">
        <f>MEDIAN(D72:D78)</f>
        <v>48245</v>
      </c>
      <c r="E86" s="119">
        <f>MEDIAN(E72:E78)</f>
        <v>61753</v>
      </c>
      <c r="F86" s="119">
        <f>MEDIAN(F72:F78)</f>
        <v>75262</v>
      </c>
      <c r="G86" s="119">
        <f>MEDIAN(G74:G78)</f>
        <v>52772</v>
      </c>
      <c r="H86" s="50">
        <f t="shared" si="27"/>
        <v>0.85456577008404455</v>
      </c>
      <c r="I86" s="131">
        <f t="shared" si="28"/>
        <v>0.55999585449269351</v>
      </c>
      <c r="J86" s="18"/>
    </row>
    <row r="87" spans="1:10">
      <c r="A87" s="24" t="s">
        <v>24</v>
      </c>
      <c r="B87" s="142"/>
      <c r="C87" s="39">
        <v>69</v>
      </c>
      <c r="D87" s="123">
        <f>VLOOKUP(C87,'Curr Pay Plan'!$A$2:$D$100,2)</f>
        <v>42408.480000000003</v>
      </c>
      <c r="E87" s="123">
        <f>VLOOKUP(C87,'Curr Pay Plan'!$A$2:$D$100,3)</f>
        <v>51165.276013644769</v>
      </c>
      <c r="F87" s="123">
        <f>VLOOKUP(C87,'Curr Pay Plan'!$A$2:$D$100,4)</f>
        <v>59922.072027289534</v>
      </c>
      <c r="G87" s="124"/>
      <c r="H87" s="52"/>
      <c r="I87" s="134"/>
      <c r="J87" s="19"/>
    </row>
    <row r="88" spans="1:10">
      <c r="A88" s="23" t="s">
        <v>25</v>
      </c>
      <c r="B88" s="142"/>
      <c r="C88" s="39"/>
      <c r="D88" s="123"/>
      <c r="E88" s="123"/>
      <c r="F88" s="123"/>
      <c r="G88" s="125"/>
      <c r="H88" s="49"/>
      <c r="I88" s="44"/>
      <c r="J88" s="20"/>
    </row>
    <row r="89" spans="1:10" ht="40.5" customHeight="1">
      <c r="A89" s="326"/>
      <c r="B89" s="327"/>
      <c r="C89" s="327"/>
      <c r="D89" s="327"/>
      <c r="E89" s="327"/>
      <c r="F89" s="327"/>
      <c r="G89" s="327"/>
      <c r="H89" s="327"/>
      <c r="I89" s="327"/>
      <c r="J89" s="328"/>
    </row>
    <row r="90" spans="1:10">
      <c r="A90" s="31" t="s">
        <v>28</v>
      </c>
      <c r="B90" s="138"/>
      <c r="C90" s="34"/>
      <c r="D90" s="117"/>
      <c r="E90" s="117"/>
      <c r="F90" s="117"/>
      <c r="G90" s="117"/>
      <c r="H90" s="43" t="e">
        <f>G90/E90</f>
        <v>#DIV/0!</v>
      </c>
      <c r="I90" s="44" t="e">
        <f>(F90/D90)-1</f>
        <v>#DIV/0!</v>
      </c>
      <c r="J90" s="15"/>
    </row>
    <row r="91" spans="1:10">
      <c r="A91" s="31" t="s">
        <v>31</v>
      </c>
      <c r="B91" s="138"/>
      <c r="C91" s="34"/>
      <c r="D91" s="117"/>
      <c r="E91" s="117"/>
      <c r="F91" s="117"/>
      <c r="G91" s="117"/>
      <c r="H91" s="43" t="e">
        <f t="shared" ref="H91:H92" si="30">G91/E91</f>
        <v>#DIV/0!</v>
      </c>
      <c r="I91" s="44" t="e">
        <f t="shared" ref="I91:I92" si="31">(F91/D91)-1</f>
        <v>#DIV/0!</v>
      </c>
      <c r="J91" s="15"/>
    </row>
    <row r="92" spans="1:10">
      <c r="A92" s="31" t="s">
        <v>187</v>
      </c>
      <c r="B92" s="138"/>
      <c r="C92" s="35"/>
      <c r="D92" s="117"/>
      <c r="E92" s="117"/>
      <c r="F92" s="117"/>
      <c r="G92" s="117"/>
      <c r="H92" s="43" t="e">
        <f t="shared" si="30"/>
        <v>#DIV/0!</v>
      </c>
      <c r="I92" s="44" t="e">
        <f t="shared" si="31"/>
        <v>#DIV/0!</v>
      </c>
      <c r="J92" s="21"/>
    </row>
    <row r="93" spans="1:10">
      <c r="A93" s="13"/>
      <c r="B93" s="11"/>
      <c r="C93" s="34"/>
      <c r="D93" s="117"/>
      <c r="E93" s="117"/>
      <c r="F93" s="117"/>
      <c r="G93" s="117"/>
      <c r="H93" s="43"/>
      <c r="I93" s="44"/>
      <c r="J93" s="15"/>
    </row>
    <row r="94" spans="1:10">
      <c r="A94" s="31" t="s">
        <v>188</v>
      </c>
      <c r="B94" s="138"/>
      <c r="C94" s="34"/>
      <c r="D94" s="293">
        <v>35298</v>
      </c>
      <c r="E94" s="293">
        <v>41829</v>
      </c>
      <c r="F94" s="293">
        <v>49593</v>
      </c>
      <c r="G94" s="117">
        <v>40608</v>
      </c>
      <c r="H94" s="43">
        <f t="shared" ref="H94" si="32">G94/E94</f>
        <v>0.9708097253101915</v>
      </c>
      <c r="I94" s="51">
        <f t="shared" ref="I94" si="33">(F94/D94)-1</f>
        <v>0.40498045215026357</v>
      </c>
      <c r="J94" s="15" t="s">
        <v>302</v>
      </c>
    </row>
    <row r="95" spans="1:10">
      <c r="A95" s="31" t="s">
        <v>29</v>
      </c>
      <c r="B95" s="138"/>
      <c r="C95" s="34"/>
      <c r="D95" s="117"/>
      <c r="E95" s="117"/>
      <c r="F95" s="117"/>
      <c r="G95" s="117"/>
      <c r="H95" s="43" t="e">
        <f t="shared" ref="H95:H100" si="34">G95/E95</f>
        <v>#DIV/0!</v>
      </c>
      <c r="I95" s="44" t="e">
        <f t="shared" ref="I95:I100" si="35">(F95/D95)-1</f>
        <v>#DIV/0!</v>
      </c>
      <c r="J95" s="15"/>
    </row>
    <row r="96" spans="1:10">
      <c r="A96" s="31" t="s">
        <v>189</v>
      </c>
      <c r="B96" s="138"/>
      <c r="C96" s="34"/>
      <c r="D96" s="117"/>
      <c r="E96" s="117"/>
      <c r="F96" s="117"/>
      <c r="G96" s="117"/>
      <c r="H96" s="43" t="e">
        <f t="shared" si="34"/>
        <v>#DIV/0!</v>
      </c>
      <c r="I96" s="44" t="e">
        <f t="shared" si="35"/>
        <v>#DIV/0!</v>
      </c>
      <c r="J96" s="15"/>
    </row>
    <row r="97" spans="1:10">
      <c r="A97" s="31" t="s">
        <v>32</v>
      </c>
      <c r="B97" s="138"/>
      <c r="C97" s="34"/>
      <c r="D97" s="117"/>
      <c r="E97" s="117"/>
      <c r="F97" s="117"/>
      <c r="G97" s="117"/>
      <c r="H97" s="43" t="e">
        <f t="shared" si="34"/>
        <v>#DIV/0!</v>
      </c>
      <c r="I97" s="44" t="e">
        <f t="shared" si="35"/>
        <v>#DIV/0!</v>
      </c>
      <c r="J97" s="15"/>
    </row>
    <row r="98" spans="1:10">
      <c r="A98" s="31" t="s">
        <v>33</v>
      </c>
      <c r="B98" s="138"/>
      <c r="C98" s="34"/>
      <c r="D98" s="293">
        <v>37456</v>
      </c>
      <c r="E98" s="293">
        <v>46814</v>
      </c>
      <c r="F98" s="293">
        <v>56172</v>
      </c>
      <c r="G98" s="293">
        <v>43833</v>
      </c>
      <c r="H98" s="43">
        <f t="shared" si="34"/>
        <v>0.93632246763788607</v>
      </c>
      <c r="I98" s="44">
        <f t="shared" si="35"/>
        <v>0.49967962409226829</v>
      </c>
      <c r="J98" s="15" t="s">
        <v>1323</v>
      </c>
    </row>
    <row r="99" spans="1:10">
      <c r="A99" s="31" t="s">
        <v>34</v>
      </c>
      <c r="B99" s="138"/>
      <c r="C99" s="34"/>
      <c r="D99" s="117"/>
      <c r="E99" s="117"/>
      <c r="F99" s="117"/>
      <c r="G99" s="117"/>
      <c r="H99" s="43" t="e">
        <f t="shared" si="34"/>
        <v>#DIV/0!</v>
      </c>
      <c r="I99" s="44" t="e">
        <f t="shared" si="35"/>
        <v>#DIV/0!</v>
      </c>
      <c r="J99" s="15"/>
    </row>
    <row r="100" spans="1:10">
      <c r="A100" s="31" t="s">
        <v>35</v>
      </c>
      <c r="B100" s="138"/>
      <c r="C100" s="34"/>
      <c r="D100" s="119"/>
      <c r="E100" s="119"/>
      <c r="F100" s="119"/>
      <c r="G100" s="117"/>
      <c r="H100" s="43" t="e">
        <f t="shared" si="34"/>
        <v>#DIV/0!</v>
      </c>
      <c r="I100" s="44" t="e">
        <f t="shared" si="35"/>
        <v>#DIV/0!</v>
      </c>
      <c r="J100" s="15"/>
    </row>
    <row r="101" spans="1:10" ht="6" customHeight="1">
      <c r="A101" s="3"/>
      <c r="B101" s="153"/>
      <c r="C101" s="36"/>
      <c r="D101" s="150"/>
      <c r="E101" s="150"/>
      <c r="F101" s="150"/>
      <c r="G101" s="150"/>
      <c r="H101" s="45"/>
      <c r="I101" s="46"/>
      <c r="J101" s="16"/>
    </row>
    <row r="102" spans="1:10">
      <c r="A102" s="4" t="s">
        <v>224</v>
      </c>
      <c r="B102" s="140"/>
      <c r="C102" s="37">
        <v>66</v>
      </c>
      <c r="D102" s="121">
        <f>VLOOKUP(C102,'Curr Pay Plan'!$A$2:$D$100,2)</f>
        <v>36570.22</v>
      </c>
      <c r="E102" s="121">
        <f>VLOOKUP(C102,'Curr Pay Plan'!$A$2:$D$100,3)</f>
        <v>44121.491743625615</v>
      </c>
      <c r="F102" s="121">
        <f>VLOOKUP(C102,'Curr Pay Plan'!$A$2:$D$100,4)</f>
        <v>51672.763487251228</v>
      </c>
      <c r="G102" s="122">
        <v>37484</v>
      </c>
      <c r="H102" s="47">
        <f t="shared" ref="H102:H108" si="36">G102/E102</f>
        <v>0.84956329712980394</v>
      </c>
      <c r="I102" s="48">
        <f t="shared" ref="I102:I108" si="37">(F102/D102)-1</f>
        <v>0.41297382097376567</v>
      </c>
      <c r="J102" s="17"/>
    </row>
    <row r="103" spans="1:10">
      <c r="A103" s="22" t="s">
        <v>11</v>
      </c>
      <c r="B103" s="141">
        <f t="shared" ref="B103:B108" si="38">D103*104%</f>
        <v>37832.080000000002</v>
      </c>
      <c r="C103" s="55">
        <f>(D103/D102)-1</f>
        <v>-5.2835339792870473E-3</v>
      </c>
      <c r="D103" s="119">
        <f>AVERAGE(D90:D100)</f>
        <v>36377</v>
      </c>
      <c r="E103" s="119">
        <f>AVERAGE(E90:E100)</f>
        <v>44321.5</v>
      </c>
      <c r="F103" s="119">
        <f>AVERAGE(F90:F100)</f>
        <v>52882.5</v>
      </c>
      <c r="G103" s="119">
        <f>AVERAGE(G94:G100)</f>
        <v>42220.5</v>
      </c>
      <c r="H103" s="50">
        <f t="shared" si="36"/>
        <v>0.95259636970770389</v>
      </c>
      <c r="I103" s="131">
        <f t="shared" si="37"/>
        <v>0.45373450257030545</v>
      </c>
      <c r="J103" s="18"/>
    </row>
    <row r="104" spans="1:10">
      <c r="A104" s="30" t="s">
        <v>21</v>
      </c>
      <c r="B104" s="141">
        <f t="shared" si="38"/>
        <v>37832.080000000002</v>
      </c>
      <c r="C104" s="55">
        <f>(D104/D102)-1</f>
        <v>-5.2835339792870473E-3</v>
      </c>
      <c r="D104" s="119">
        <f>MEDIAN(D90:D100)</f>
        <v>36377</v>
      </c>
      <c r="E104" s="119">
        <f>MEDIAN(E90:E100)</f>
        <v>44321.5</v>
      </c>
      <c r="F104" s="119">
        <f>MEDIAN(F90:F100)</f>
        <v>52882.5</v>
      </c>
      <c r="G104" s="119">
        <f>MEDIAN(G94:G100)</f>
        <v>42220.5</v>
      </c>
      <c r="H104" s="50">
        <f t="shared" si="36"/>
        <v>0.95259636970770389</v>
      </c>
      <c r="I104" s="131">
        <f t="shared" si="37"/>
        <v>0.45373450257030545</v>
      </c>
      <c r="J104" s="18"/>
    </row>
    <row r="105" spans="1:10">
      <c r="A105" s="12" t="s">
        <v>22</v>
      </c>
      <c r="B105" s="141" t="e">
        <f t="shared" si="38"/>
        <v>#DIV/0!</v>
      </c>
      <c r="C105" s="55" t="e">
        <f>(D105/D102)-1</f>
        <v>#DIV/0!</v>
      </c>
      <c r="D105" s="119" t="e">
        <f>AVERAGE(D90:D92)</f>
        <v>#DIV/0!</v>
      </c>
      <c r="E105" s="119" t="e">
        <f>AVERAGE(E90:E92)</f>
        <v>#DIV/0!</v>
      </c>
      <c r="F105" s="119" t="e">
        <f>AVERAGE(F90:F92)</f>
        <v>#DIV/0!</v>
      </c>
      <c r="G105" s="119">
        <f>AVERAGE(G94:G94)</f>
        <v>40608</v>
      </c>
      <c r="H105" s="50" t="e">
        <f t="shared" si="36"/>
        <v>#DIV/0!</v>
      </c>
      <c r="I105" s="131" t="e">
        <f t="shared" si="37"/>
        <v>#DIV/0!</v>
      </c>
      <c r="J105" s="19"/>
    </row>
    <row r="106" spans="1:10">
      <c r="A106" s="22" t="s">
        <v>23</v>
      </c>
      <c r="B106" s="141" t="e">
        <f t="shared" si="38"/>
        <v>#NUM!</v>
      </c>
      <c r="C106" s="55" t="e">
        <f>(D106/D102)-1</f>
        <v>#NUM!</v>
      </c>
      <c r="D106" s="119" t="e">
        <f>MEDIAN(D90:D92)</f>
        <v>#NUM!</v>
      </c>
      <c r="E106" s="119" t="e">
        <f>MEDIAN(E90:E92)</f>
        <v>#NUM!</v>
      </c>
      <c r="F106" s="119" t="e">
        <f>MEDIAN(F90:F92)</f>
        <v>#NUM!</v>
      </c>
      <c r="G106" s="119">
        <f>MEDIAN(G94:G94)</f>
        <v>40608</v>
      </c>
      <c r="H106" s="50" t="e">
        <f t="shared" si="36"/>
        <v>#NUM!</v>
      </c>
      <c r="I106" s="131" t="e">
        <f t="shared" si="37"/>
        <v>#NUM!</v>
      </c>
      <c r="J106" s="18"/>
    </row>
    <row r="107" spans="1:10">
      <c r="A107" s="12" t="s">
        <v>81</v>
      </c>
      <c r="B107" s="141">
        <f t="shared" si="38"/>
        <v>37832.080000000002</v>
      </c>
      <c r="C107" s="55">
        <f>(D107/D102)-1</f>
        <v>-5.2835339792870473E-3</v>
      </c>
      <c r="D107" s="119">
        <f>AVERAGE(D94:D100)</f>
        <v>36377</v>
      </c>
      <c r="E107" s="119">
        <f>AVERAGE(E94:E100)</f>
        <v>44321.5</v>
      </c>
      <c r="F107" s="119">
        <f>AVERAGE(F94:F100)</f>
        <v>52882.5</v>
      </c>
      <c r="G107" s="119">
        <f>AVERAGE(G96:G100)</f>
        <v>43833</v>
      </c>
      <c r="H107" s="50">
        <f t="shared" si="36"/>
        <v>0.9889782611148088</v>
      </c>
      <c r="I107" s="131">
        <f t="shared" si="37"/>
        <v>0.45373450257030545</v>
      </c>
      <c r="J107" s="18"/>
    </row>
    <row r="108" spans="1:10">
      <c r="A108" s="12" t="s">
        <v>80</v>
      </c>
      <c r="B108" s="141">
        <f t="shared" si="38"/>
        <v>37832.080000000002</v>
      </c>
      <c r="C108" s="55">
        <f>(D108/D102)-1</f>
        <v>-5.2835339792870473E-3</v>
      </c>
      <c r="D108" s="119">
        <f>MEDIAN(D94:D100)</f>
        <v>36377</v>
      </c>
      <c r="E108" s="119">
        <f>MEDIAN(E94:E100)</f>
        <v>44321.5</v>
      </c>
      <c r="F108" s="119">
        <f>MEDIAN(F94:F100)</f>
        <v>52882.5</v>
      </c>
      <c r="G108" s="119">
        <f>MEDIAN(G96:G100)</f>
        <v>43833</v>
      </c>
      <c r="H108" s="50">
        <f t="shared" si="36"/>
        <v>0.9889782611148088</v>
      </c>
      <c r="I108" s="131">
        <f t="shared" si="37"/>
        <v>0.45373450257030545</v>
      </c>
      <c r="J108" s="18"/>
    </row>
    <row r="109" spans="1:10">
      <c r="A109" s="24" t="s">
        <v>24</v>
      </c>
      <c r="B109" s="142"/>
      <c r="C109" s="39">
        <v>67</v>
      </c>
      <c r="D109" s="123">
        <f>VLOOKUP(C109,'Curr Pay Plan'!$A$2:$D$100,2)</f>
        <v>38420.35</v>
      </c>
      <c r="E109" s="123">
        <f>VLOOKUP(C109,'Curr Pay Plan'!$A$2:$D$100,3)</f>
        <v>46353.649371324704</v>
      </c>
      <c r="F109" s="123">
        <f>VLOOKUP(C109,'Curr Pay Plan'!$A$2:$D$100,4)</f>
        <v>54286.948742649409</v>
      </c>
      <c r="G109" s="124"/>
      <c r="H109" s="52"/>
      <c r="I109" s="134"/>
      <c r="J109" s="19"/>
    </row>
    <row r="110" spans="1:10">
      <c r="A110" s="23" t="s">
        <v>25</v>
      </c>
      <c r="B110" s="142"/>
      <c r="C110" s="39"/>
      <c r="D110" s="123"/>
      <c r="E110" s="123"/>
      <c r="F110" s="123"/>
      <c r="G110" s="125"/>
      <c r="H110" s="49"/>
      <c r="I110" s="44"/>
      <c r="J110" s="20"/>
    </row>
    <row r="111" spans="1:10">
      <c r="A111" s="326"/>
      <c r="B111" s="327"/>
      <c r="C111" s="327"/>
      <c r="D111" s="327"/>
      <c r="E111" s="327"/>
      <c r="F111" s="327"/>
      <c r="G111" s="327"/>
      <c r="H111" s="327"/>
      <c r="I111" s="327"/>
      <c r="J111" s="328"/>
    </row>
  </sheetData>
  <mergeCells count="5">
    <mergeCell ref="A23:J23"/>
    <mergeCell ref="A45:J45"/>
    <mergeCell ref="A67:J67"/>
    <mergeCell ref="A89:J89"/>
    <mergeCell ref="A111:J11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11"/>
  <sheetViews>
    <sheetView zoomScaleNormal="100" workbookViewId="0">
      <pane ySplit="1" topLeftCell="A80" activePane="bottomLeft" state="frozen"/>
      <selection pane="bottomLeft" activeCell="G105" sqref="G105"/>
    </sheetView>
  </sheetViews>
  <sheetFormatPr defaultColWidth="8.85546875" defaultRowHeight="15"/>
  <cols>
    <col min="1" max="1" width="29.140625" style="14" bestFit="1" customWidth="1"/>
    <col min="2" max="2" width="8.140625" style="11" customWidth="1"/>
    <col min="3" max="3" width="8" style="11" customWidth="1"/>
    <col min="4" max="4" width="7.7109375" style="11" bestFit="1" customWidth="1"/>
    <col min="5" max="5" width="7.28515625" style="11" bestFit="1" customWidth="1"/>
    <col min="6" max="7" width="7.42578125" style="11" bestFit="1" customWidth="1"/>
    <col min="8" max="9" width="8.28515625" style="11" customWidth="1"/>
    <col min="10" max="10" width="27.7109375" style="14" bestFit="1" customWidth="1"/>
    <col min="11" max="16384" width="8.85546875" style="6"/>
  </cols>
  <sheetData>
    <row r="1" spans="1:14" s="11" customForma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28</v>
      </c>
      <c r="B2" s="138"/>
      <c r="C2" s="34"/>
      <c r="D2" s="107"/>
      <c r="E2" s="107"/>
      <c r="F2" s="107"/>
      <c r="G2" s="107"/>
      <c r="H2" s="43" t="e">
        <f>G2/E2</f>
        <v>#DIV/0!</v>
      </c>
      <c r="I2" s="44" t="e">
        <f>(F2/D2)-1</f>
        <v>#DIV/0!</v>
      </c>
      <c r="J2" s="15"/>
      <c r="K2" s="29"/>
      <c r="L2" s="29"/>
      <c r="M2" s="29"/>
      <c r="N2" s="29"/>
    </row>
    <row r="3" spans="1:14">
      <c r="A3" s="31" t="s">
        <v>31</v>
      </c>
      <c r="B3" s="138"/>
      <c r="C3" s="34"/>
      <c r="D3" s="177"/>
      <c r="E3" s="177"/>
      <c r="F3" s="177"/>
      <c r="G3" s="177"/>
      <c r="H3" s="43" t="e">
        <f t="shared" ref="H3:H12" si="0">G3/E3</f>
        <v>#DIV/0!</v>
      </c>
      <c r="I3" s="44" t="e">
        <f t="shared" ref="I3:I12" si="1">(F3/D3)-1</f>
        <v>#DIV/0!</v>
      </c>
      <c r="J3" s="15"/>
      <c r="K3" s="29"/>
      <c r="L3" s="29"/>
      <c r="M3" s="29"/>
      <c r="N3" s="29"/>
    </row>
    <row r="4" spans="1:14">
      <c r="A4" s="31" t="s">
        <v>187</v>
      </c>
      <c r="B4" s="138"/>
      <c r="C4" s="35"/>
      <c r="D4" s="178"/>
      <c r="E4" s="178"/>
      <c r="F4" s="178"/>
      <c r="G4" s="178"/>
      <c r="H4" s="43"/>
      <c r="I4" s="44"/>
      <c r="J4" s="15"/>
      <c r="K4" s="29"/>
      <c r="L4" s="29"/>
      <c r="M4" s="29"/>
      <c r="N4" s="29"/>
    </row>
    <row r="5" spans="1:14">
      <c r="A5" s="13"/>
      <c r="C5" s="34"/>
      <c r="D5" s="117"/>
      <c r="E5" s="117"/>
      <c r="F5" s="117"/>
      <c r="G5" s="117"/>
      <c r="H5" s="43"/>
      <c r="I5" s="44"/>
      <c r="J5" s="15"/>
      <c r="K5" s="29"/>
      <c r="L5" s="29"/>
      <c r="M5" s="29"/>
      <c r="N5" s="29"/>
    </row>
    <row r="6" spans="1:14">
      <c r="A6" s="31" t="s">
        <v>188</v>
      </c>
      <c r="B6" s="138"/>
      <c r="C6" s="34"/>
      <c r="D6" s="117"/>
      <c r="E6" s="117"/>
      <c r="F6" s="117"/>
      <c r="G6" s="117"/>
      <c r="H6" s="43" t="e">
        <f t="shared" si="0"/>
        <v>#DIV/0!</v>
      </c>
      <c r="I6" s="44" t="e">
        <f t="shared" si="1"/>
        <v>#DIV/0!</v>
      </c>
      <c r="J6" s="15"/>
      <c r="K6" s="29"/>
      <c r="L6" s="29"/>
      <c r="M6" s="29"/>
      <c r="N6" s="29"/>
    </row>
    <row r="7" spans="1:14">
      <c r="A7" s="31" t="s">
        <v>29</v>
      </c>
      <c r="B7" s="138"/>
      <c r="C7" s="34"/>
      <c r="D7" s="147"/>
      <c r="E7" s="147"/>
      <c r="F7" s="147"/>
      <c r="G7" s="107"/>
      <c r="H7" s="43" t="e">
        <f t="shared" si="0"/>
        <v>#DIV/0!</v>
      </c>
      <c r="I7" s="44" t="e">
        <f t="shared" si="1"/>
        <v>#DIV/0!</v>
      </c>
      <c r="J7" s="15"/>
      <c r="K7" s="29"/>
      <c r="L7" s="29"/>
      <c r="M7" s="29"/>
      <c r="N7" s="29"/>
    </row>
    <row r="8" spans="1:14">
      <c r="A8" s="31" t="s">
        <v>189</v>
      </c>
      <c r="B8" s="138"/>
      <c r="C8" s="34"/>
      <c r="D8" s="117"/>
      <c r="E8" s="117"/>
      <c r="F8" s="117"/>
      <c r="G8" s="117"/>
      <c r="H8" s="43" t="e">
        <f t="shared" si="0"/>
        <v>#DIV/0!</v>
      </c>
      <c r="I8" s="44" t="e">
        <f t="shared" si="1"/>
        <v>#DIV/0!</v>
      </c>
      <c r="J8" s="15"/>
      <c r="K8" s="29"/>
      <c r="L8" s="29"/>
      <c r="M8" s="29"/>
      <c r="N8" s="29"/>
    </row>
    <row r="9" spans="1:14">
      <c r="A9" s="31" t="s">
        <v>32</v>
      </c>
      <c r="B9" s="138"/>
      <c r="C9" s="34"/>
      <c r="D9" s="148"/>
      <c r="E9" s="148"/>
      <c r="F9" s="148"/>
      <c r="G9" s="149"/>
      <c r="H9" s="43" t="e">
        <f t="shared" si="0"/>
        <v>#DIV/0!</v>
      </c>
      <c r="I9" s="44" t="e">
        <f t="shared" si="1"/>
        <v>#DIV/0!</v>
      </c>
      <c r="J9" s="15"/>
      <c r="K9" s="29"/>
      <c r="L9" s="29"/>
      <c r="M9" s="29"/>
      <c r="N9" s="29"/>
    </row>
    <row r="10" spans="1:14">
      <c r="A10" s="31" t="s">
        <v>33</v>
      </c>
      <c r="B10" s="138"/>
      <c r="C10" s="34"/>
      <c r="D10" s="117"/>
      <c r="E10" s="117"/>
      <c r="F10" s="117"/>
      <c r="G10" s="117"/>
      <c r="H10" s="43" t="e">
        <f t="shared" si="0"/>
        <v>#DIV/0!</v>
      </c>
      <c r="I10" s="44" t="e">
        <f t="shared" si="1"/>
        <v>#DIV/0!</v>
      </c>
      <c r="J10" s="15"/>
      <c r="K10" s="29"/>
      <c r="L10" s="29"/>
      <c r="M10" s="29"/>
      <c r="N10" s="29"/>
    </row>
    <row r="11" spans="1:14">
      <c r="A11" s="31" t="s">
        <v>34</v>
      </c>
      <c r="B11" s="138"/>
      <c r="C11" s="34"/>
      <c r="D11" s="117"/>
      <c r="E11" s="117"/>
      <c r="F11" s="117"/>
      <c r="G11" s="117"/>
      <c r="H11" s="43" t="e">
        <f t="shared" si="0"/>
        <v>#DIV/0!</v>
      </c>
      <c r="I11" s="44" t="e">
        <f t="shared" si="1"/>
        <v>#DIV/0!</v>
      </c>
      <c r="J11" s="15"/>
      <c r="K11" s="29"/>
      <c r="L11" s="29"/>
      <c r="M11" s="29"/>
      <c r="N11" s="29"/>
    </row>
    <row r="12" spans="1:14">
      <c r="A12" s="31" t="s">
        <v>35</v>
      </c>
      <c r="B12" s="138"/>
      <c r="C12" s="34"/>
      <c r="D12" s="119"/>
      <c r="E12" s="119"/>
      <c r="F12" s="119"/>
      <c r="G12" s="117"/>
      <c r="H12" s="43" t="e">
        <f t="shared" si="0"/>
        <v>#DIV/0!</v>
      </c>
      <c r="I12" s="44" t="e">
        <f t="shared" si="1"/>
        <v>#DIV/0!</v>
      </c>
      <c r="J12" s="15"/>
      <c r="K12" s="29"/>
      <c r="L12" s="29"/>
      <c r="M12" s="29"/>
      <c r="N12" s="29"/>
    </row>
    <row r="13" spans="1:14" ht="4.9000000000000004" customHeight="1">
      <c r="A13" s="3"/>
      <c r="B13" s="153"/>
      <c r="C13" s="36"/>
      <c r="D13" s="150"/>
      <c r="E13" s="150"/>
      <c r="F13" s="150"/>
      <c r="G13" s="150"/>
      <c r="H13" s="45"/>
      <c r="I13" s="46"/>
      <c r="J13" s="16"/>
      <c r="K13" s="29"/>
      <c r="L13" s="29"/>
      <c r="M13" s="29"/>
      <c r="N13" s="29"/>
    </row>
    <row r="14" spans="1:14">
      <c r="A14" s="4" t="s">
        <v>283</v>
      </c>
      <c r="B14" s="140"/>
      <c r="C14" s="37">
        <v>66</v>
      </c>
      <c r="D14" s="121">
        <f>VLOOKUP(C14,'Curr Pay Plan'!$A$2:$D$100,2)</f>
        <v>36570.22</v>
      </c>
      <c r="E14" s="121">
        <f>VLOOKUP(C14,'Curr Pay Plan'!$A$2:$D$100,3)</f>
        <v>44121.491743625615</v>
      </c>
      <c r="F14" s="121">
        <f>VLOOKUP(C14,'Curr Pay Plan'!$A$2:$D$100,4)</f>
        <v>51672.763487251228</v>
      </c>
      <c r="G14" s="122">
        <v>45671</v>
      </c>
      <c r="H14" s="47">
        <f t="shared" ref="H14:H20" si="2">G14/E14</f>
        <v>1.0351191266464432</v>
      </c>
      <c r="I14" s="48">
        <f t="shared" ref="I14:I20" si="3">(F14/D14)-1</f>
        <v>0.41297382097376567</v>
      </c>
      <c r="J14" s="17"/>
      <c r="K14" s="7"/>
      <c r="L14" s="7"/>
      <c r="M14" s="7"/>
      <c r="N14" s="7"/>
    </row>
    <row r="15" spans="1:14">
      <c r="A15" s="22" t="s">
        <v>11</v>
      </c>
      <c r="B15" s="141" t="e">
        <f t="shared" ref="B15:B20" si="4">D15*104%</f>
        <v>#DIV/0!</v>
      </c>
      <c r="C15" s="55" t="e">
        <f>(D15/D14)-1</f>
        <v>#DIV/0!</v>
      </c>
      <c r="D15" s="119" t="e">
        <f>AVERAGE(D2:D12)</f>
        <v>#DIV/0!</v>
      </c>
      <c r="E15" s="119" t="e">
        <f>AVERAGE(E2:E12)</f>
        <v>#DIV/0!</v>
      </c>
      <c r="F15" s="119" t="e">
        <f>AVERAGE(F2:F12)</f>
        <v>#DIV/0!</v>
      </c>
      <c r="G15" s="151" t="e">
        <f>AVERAGE(G2:G12)</f>
        <v>#DIV/0!</v>
      </c>
      <c r="H15" s="49" t="e">
        <f t="shared" si="2"/>
        <v>#DIV/0!</v>
      </c>
      <c r="I15" s="44" t="e">
        <f t="shared" si="3"/>
        <v>#DIV/0!</v>
      </c>
      <c r="J15" s="18"/>
      <c r="K15" s="29"/>
      <c r="L15" s="29"/>
      <c r="M15" s="29"/>
      <c r="N15" s="29"/>
    </row>
    <row r="16" spans="1:14">
      <c r="A16" s="30" t="s">
        <v>21</v>
      </c>
      <c r="B16" s="141" t="e">
        <f t="shared" si="4"/>
        <v>#NUM!</v>
      </c>
      <c r="C16" s="55" t="e">
        <f>(D16/D14)-1</f>
        <v>#NUM!</v>
      </c>
      <c r="D16" s="119" t="e">
        <f>MEDIAN(D2:D12)</f>
        <v>#NUM!</v>
      </c>
      <c r="E16" s="119" t="e">
        <f>MEDIAN(E2:E12)</f>
        <v>#NUM!</v>
      </c>
      <c r="F16" s="119" t="e">
        <f>MEDIAN(F2:F12)</f>
        <v>#NUM!</v>
      </c>
      <c r="G16" s="151" t="e">
        <f>MEDIAN(G2:G12)</f>
        <v>#NUM!</v>
      </c>
      <c r="H16" s="49" t="e">
        <f t="shared" si="2"/>
        <v>#NUM!</v>
      </c>
      <c r="I16" s="44" t="e">
        <f t="shared" si="3"/>
        <v>#NUM!</v>
      </c>
      <c r="J16" s="18"/>
      <c r="K16" s="29"/>
      <c r="L16" s="29"/>
      <c r="M16" s="29"/>
      <c r="N16" s="29"/>
    </row>
    <row r="17" spans="1:14">
      <c r="A17" s="12" t="s">
        <v>22</v>
      </c>
      <c r="B17" s="141" t="e">
        <f t="shared" si="4"/>
        <v>#DIV/0!</v>
      </c>
      <c r="C17" s="55" t="e">
        <f>(D17/D14)-1</f>
        <v>#DIV/0!</v>
      </c>
      <c r="D17" s="119" t="e">
        <f>AVERAGE(D2:D4)</f>
        <v>#DIV/0!</v>
      </c>
      <c r="E17" s="119" t="e">
        <f>AVERAGE(E2:E4)</f>
        <v>#DIV/0!</v>
      </c>
      <c r="F17" s="119" t="e">
        <f>AVERAGE(F2:F4)</f>
        <v>#DIV/0!</v>
      </c>
      <c r="G17" s="119" t="e">
        <f>AVERAGE(G2:G4)</f>
        <v>#DIV/0!</v>
      </c>
      <c r="H17" s="50" t="e">
        <f t="shared" si="2"/>
        <v>#DIV/0!</v>
      </c>
      <c r="I17" s="51" t="e">
        <f t="shared" si="3"/>
        <v>#DIV/0!</v>
      </c>
      <c r="J17" s="19"/>
      <c r="K17" s="29"/>
      <c r="L17" s="29"/>
      <c r="M17" s="29"/>
      <c r="N17" s="29"/>
    </row>
    <row r="18" spans="1:14">
      <c r="A18" s="22" t="s">
        <v>23</v>
      </c>
      <c r="B18" s="141" t="e">
        <f t="shared" si="4"/>
        <v>#NUM!</v>
      </c>
      <c r="C18" s="55" t="e">
        <f>(D18/D14)-1</f>
        <v>#NUM!</v>
      </c>
      <c r="D18" s="119" t="e">
        <f>MEDIAN(D2:D4)</f>
        <v>#NUM!</v>
      </c>
      <c r="E18" s="119" t="e">
        <f>MEDIAN(E2:E4)</f>
        <v>#NUM!</v>
      </c>
      <c r="F18" s="119" t="e">
        <f>MEDIAN(F2:F4)</f>
        <v>#NUM!</v>
      </c>
      <c r="G18" s="151" t="e">
        <f>MEDIAN(G2:G4)</f>
        <v>#NUM!</v>
      </c>
      <c r="H18" s="49" t="e">
        <f t="shared" si="2"/>
        <v>#NUM!</v>
      </c>
      <c r="I18" s="44" t="e">
        <f t="shared" si="3"/>
        <v>#NUM!</v>
      </c>
      <c r="J18" s="18"/>
      <c r="K18" s="29"/>
      <c r="L18" s="29"/>
      <c r="M18" s="29"/>
      <c r="N18" s="29"/>
    </row>
    <row r="19" spans="1:14">
      <c r="A19" s="12" t="s">
        <v>81</v>
      </c>
      <c r="B19" s="141" t="e">
        <f t="shared" si="4"/>
        <v>#DIV/0!</v>
      </c>
      <c r="C19" s="55" t="e">
        <f>(D19/D14)-1</f>
        <v>#DIV/0!</v>
      </c>
      <c r="D19" s="119" t="e">
        <f>AVERAGE(D6:D12)</f>
        <v>#DIV/0!</v>
      </c>
      <c r="E19" s="119" t="e">
        <f>AVERAGE(E6:E12)</f>
        <v>#DIV/0!</v>
      </c>
      <c r="F19" s="119" t="e">
        <f>AVERAGE(F6:F12)</f>
        <v>#DIV/0!</v>
      </c>
      <c r="G19" s="151" t="e">
        <f>AVERAGE(G6:G12)</f>
        <v>#DIV/0!</v>
      </c>
      <c r="H19" s="49" t="e">
        <f t="shared" si="2"/>
        <v>#DIV/0!</v>
      </c>
      <c r="I19" s="44" t="e">
        <f t="shared" si="3"/>
        <v>#DIV/0!</v>
      </c>
      <c r="J19" s="18"/>
      <c r="K19" s="29"/>
      <c r="L19" s="29"/>
      <c r="M19" s="29"/>
      <c r="N19" s="29"/>
    </row>
    <row r="20" spans="1:14">
      <c r="A20" s="12" t="s">
        <v>80</v>
      </c>
      <c r="B20" s="141" t="e">
        <f t="shared" si="4"/>
        <v>#NUM!</v>
      </c>
      <c r="C20" s="55" t="e">
        <f>(D20/D14)-1</f>
        <v>#NUM!</v>
      </c>
      <c r="D20" s="119" t="e">
        <f>MEDIAN(D6:D12)</f>
        <v>#NUM!</v>
      </c>
      <c r="E20" s="119" t="e">
        <f>MEDIAN(E6:E12)</f>
        <v>#NUM!</v>
      </c>
      <c r="F20" s="119" t="e">
        <f>MEDIAN(F6:F12)</f>
        <v>#NUM!</v>
      </c>
      <c r="G20" s="151" t="e">
        <f>MEDIAN(G6:G12)</f>
        <v>#NUM!</v>
      </c>
      <c r="H20" s="49" t="e">
        <f t="shared" si="2"/>
        <v>#NUM!</v>
      </c>
      <c r="I20" s="44" t="e">
        <f t="shared" si="3"/>
        <v>#NUM!</v>
      </c>
      <c r="J20" s="18"/>
      <c r="K20" s="29"/>
      <c r="L20" s="29"/>
      <c r="M20" s="29"/>
      <c r="N20" s="29"/>
    </row>
    <row r="21" spans="1:14">
      <c r="A21" s="24" t="s">
        <v>24</v>
      </c>
      <c r="B21" s="142"/>
      <c r="C21" s="39">
        <v>76</v>
      </c>
      <c r="D21" s="123">
        <f>VLOOKUP(C21,'Curr Pay Plan'!$A$2:$D$100,2)</f>
        <v>59921.93</v>
      </c>
      <c r="E21" s="123">
        <f>VLOOKUP(C21,'Curr Pay Plan'!$A$2:$D$100,3)</f>
        <v>72295.024196111262</v>
      </c>
      <c r="F21" s="123">
        <f>VLOOKUP(C21,'Curr Pay Plan'!$A$2:$D$100,4)</f>
        <v>84668.118392222517</v>
      </c>
      <c r="G21" s="124"/>
      <c r="H21" s="52"/>
      <c r="I21" s="53"/>
      <c r="J21" s="19"/>
      <c r="K21" s="29"/>
      <c r="L21" s="29"/>
      <c r="M21" s="29"/>
      <c r="N21" s="29"/>
    </row>
    <row r="22" spans="1:14">
      <c r="A22" s="23" t="s">
        <v>25</v>
      </c>
      <c r="B22" s="142"/>
      <c r="C22" s="39"/>
      <c r="D22" s="123"/>
      <c r="E22" s="123"/>
      <c r="F22" s="123"/>
      <c r="G22" s="125"/>
      <c r="H22" s="49"/>
      <c r="I22" s="44"/>
      <c r="J22" s="20"/>
    </row>
    <row r="23" spans="1:14" ht="28.9" customHeight="1">
      <c r="A23" s="326"/>
      <c r="B23" s="327"/>
      <c r="C23" s="327"/>
      <c r="D23" s="327"/>
      <c r="E23" s="327"/>
      <c r="F23" s="327"/>
      <c r="G23" s="327"/>
      <c r="H23" s="327"/>
      <c r="I23" s="327"/>
      <c r="J23" s="328"/>
    </row>
    <row r="24" spans="1:14">
      <c r="A24" s="31" t="s">
        <v>28</v>
      </c>
      <c r="B24" s="138"/>
      <c r="C24" s="34"/>
      <c r="D24" s="292">
        <v>38115</v>
      </c>
      <c r="E24" s="292">
        <v>47644</v>
      </c>
      <c r="F24" s="292">
        <v>57173</v>
      </c>
      <c r="G24" s="107"/>
      <c r="H24" s="43">
        <f>G24/E24</f>
        <v>0</v>
      </c>
      <c r="I24" s="44">
        <f>(F24/D24)-1</f>
        <v>0.50001311819493632</v>
      </c>
      <c r="J24" s="15" t="s">
        <v>1309</v>
      </c>
      <c r="K24" s="29"/>
      <c r="L24" s="29"/>
      <c r="M24" s="29"/>
      <c r="N24" s="29"/>
    </row>
    <row r="25" spans="1:14">
      <c r="A25" s="31" t="s">
        <v>31</v>
      </c>
      <c r="B25" s="138"/>
      <c r="D25" s="314">
        <v>31824</v>
      </c>
      <c r="E25" s="294">
        <v>35984</v>
      </c>
      <c r="F25" s="294">
        <v>43180</v>
      </c>
      <c r="G25" s="177"/>
      <c r="H25" s="43">
        <f>G25/F25</f>
        <v>0</v>
      </c>
      <c r="I25" s="44" t="e">
        <f>(#REF!/E25)-1</f>
        <v>#REF!</v>
      </c>
      <c r="J25" s="15" t="s">
        <v>1245</v>
      </c>
      <c r="K25" s="29"/>
      <c r="L25" s="29"/>
      <c r="M25" s="29"/>
      <c r="N25" s="29"/>
    </row>
    <row r="26" spans="1:14">
      <c r="A26" s="31" t="s">
        <v>187</v>
      </c>
      <c r="B26" s="138"/>
      <c r="C26" s="35"/>
      <c r="D26" s="319">
        <v>30326</v>
      </c>
      <c r="E26" s="319">
        <v>40185</v>
      </c>
      <c r="F26" s="319">
        <v>50044</v>
      </c>
      <c r="G26" s="178"/>
      <c r="H26" s="43">
        <f t="shared" ref="H26" si="5">G26/E26</f>
        <v>0</v>
      </c>
      <c r="I26" s="44">
        <f t="shared" ref="I26" si="6">(F26/D26)-1</f>
        <v>0.65020114753017211</v>
      </c>
      <c r="J26" s="21" t="s">
        <v>1312</v>
      </c>
      <c r="K26" s="29"/>
      <c r="L26" s="29"/>
      <c r="M26" s="29"/>
      <c r="N26" s="29"/>
    </row>
    <row r="27" spans="1:14">
      <c r="A27" s="13"/>
      <c r="C27" s="34"/>
      <c r="D27" s="117"/>
      <c r="E27" s="117"/>
      <c r="F27" s="117"/>
      <c r="G27" s="117"/>
      <c r="H27" s="43"/>
      <c r="I27" s="44"/>
      <c r="J27" s="15"/>
      <c r="K27" s="29"/>
      <c r="L27" s="29"/>
      <c r="M27" s="29"/>
      <c r="N27" s="29"/>
    </row>
    <row r="28" spans="1:14">
      <c r="A28" s="31" t="s">
        <v>188</v>
      </c>
      <c r="B28" s="138"/>
      <c r="C28" s="34"/>
      <c r="D28" s="292">
        <v>32466</v>
      </c>
      <c r="E28" s="292">
        <v>38457</v>
      </c>
      <c r="F28" s="292">
        <v>45582</v>
      </c>
      <c r="G28" s="107"/>
      <c r="H28" s="43">
        <f t="shared" ref="H28:H34" si="7">G28/E28</f>
        <v>0</v>
      </c>
      <c r="I28" s="44">
        <f t="shared" ref="I28:I34" si="8">(F28/D28)-1</f>
        <v>0.40399186841618917</v>
      </c>
      <c r="J28" s="15" t="s">
        <v>1319</v>
      </c>
      <c r="K28" s="29"/>
      <c r="L28" s="29"/>
      <c r="M28" s="29"/>
      <c r="N28" s="29"/>
    </row>
    <row r="29" spans="1:14">
      <c r="A29" s="31" t="s">
        <v>29</v>
      </c>
      <c r="B29" s="138"/>
      <c r="C29" s="34"/>
      <c r="D29" s="147"/>
      <c r="E29" s="147"/>
      <c r="F29" s="147"/>
      <c r="G29" s="107"/>
      <c r="H29" s="43" t="e">
        <f t="shared" si="7"/>
        <v>#DIV/0!</v>
      </c>
      <c r="I29" s="44" t="e">
        <f t="shared" si="8"/>
        <v>#DIV/0!</v>
      </c>
      <c r="J29" s="15"/>
      <c r="K29" s="29"/>
      <c r="L29" s="29"/>
      <c r="M29" s="29"/>
      <c r="N29" s="29"/>
    </row>
    <row r="30" spans="1:14">
      <c r="A30" s="31" t="s">
        <v>189</v>
      </c>
      <c r="B30" s="138"/>
      <c r="C30" s="34"/>
      <c r="D30" s="107"/>
      <c r="E30" s="107"/>
      <c r="F30" s="107"/>
      <c r="G30" s="107"/>
      <c r="H30" s="43" t="e">
        <f t="shared" si="7"/>
        <v>#DIV/0!</v>
      </c>
      <c r="I30" s="44" t="e">
        <f t="shared" si="8"/>
        <v>#DIV/0!</v>
      </c>
      <c r="J30" s="15"/>
      <c r="K30" s="29"/>
      <c r="L30" s="29"/>
      <c r="M30" s="29"/>
      <c r="N30" s="29"/>
    </row>
    <row r="31" spans="1:14">
      <c r="A31" s="31" t="s">
        <v>32</v>
      </c>
      <c r="B31" s="138"/>
      <c r="C31" s="34"/>
      <c r="D31" s="298">
        <v>34747</v>
      </c>
      <c r="E31" s="298">
        <v>44476</v>
      </c>
      <c r="F31" s="298">
        <v>54206</v>
      </c>
      <c r="G31" s="149"/>
      <c r="H31" s="43">
        <f t="shared" si="7"/>
        <v>0</v>
      </c>
      <c r="I31" s="44">
        <f t="shared" si="8"/>
        <v>0.56001957003482317</v>
      </c>
      <c r="J31" s="15" t="s">
        <v>1255</v>
      </c>
      <c r="K31" s="29"/>
      <c r="L31" s="29"/>
      <c r="M31" s="29"/>
      <c r="N31" s="29"/>
    </row>
    <row r="32" spans="1:14">
      <c r="A32" s="31" t="s">
        <v>33</v>
      </c>
      <c r="B32" s="138"/>
      <c r="C32" s="34"/>
      <c r="D32" s="292">
        <v>33939</v>
      </c>
      <c r="E32" s="292">
        <v>42413</v>
      </c>
      <c r="F32" s="292">
        <v>50887</v>
      </c>
      <c r="G32" s="107"/>
      <c r="H32" s="43">
        <f t="shared" si="7"/>
        <v>0</v>
      </c>
      <c r="I32" s="44">
        <f t="shared" si="8"/>
        <v>0.49936651050413983</v>
      </c>
      <c r="J32" s="15" t="s">
        <v>1324</v>
      </c>
      <c r="K32" s="29"/>
      <c r="L32" s="29"/>
      <c r="M32" s="29"/>
      <c r="N32" s="29"/>
    </row>
    <row r="33" spans="1:14">
      <c r="A33" s="31" t="s">
        <v>34</v>
      </c>
      <c r="B33" s="138"/>
      <c r="C33" s="34"/>
      <c r="D33" s="292">
        <v>35741</v>
      </c>
      <c r="E33" s="292">
        <v>44676</v>
      </c>
      <c r="F33" s="292">
        <v>53612</v>
      </c>
      <c r="G33" s="107"/>
      <c r="H33" s="43">
        <f t="shared" si="7"/>
        <v>0</v>
      </c>
      <c r="I33" s="44">
        <f t="shared" si="8"/>
        <v>0.5000139895358271</v>
      </c>
      <c r="J33" s="15" t="s">
        <v>1308</v>
      </c>
      <c r="K33" s="29"/>
      <c r="L33" s="29"/>
      <c r="M33" s="29"/>
      <c r="N33" s="29"/>
    </row>
    <row r="34" spans="1:14">
      <c r="A34" s="31" t="s">
        <v>35</v>
      </c>
      <c r="B34" s="138"/>
      <c r="C34" s="34"/>
      <c r="D34" s="119"/>
      <c r="E34" s="119"/>
      <c r="F34" s="119"/>
      <c r="G34" s="117"/>
      <c r="H34" s="43" t="e">
        <f t="shared" si="7"/>
        <v>#DIV/0!</v>
      </c>
      <c r="I34" s="44" t="e">
        <f t="shared" si="8"/>
        <v>#DIV/0!</v>
      </c>
      <c r="J34" s="15"/>
      <c r="K34" s="29"/>
      <c r="L34" s="29"/>
      <c r="M34" s="29"/>
      <c r="N34" s="29"/>
    </row>
    <row r="35" spans="1:14" ht="4.9000000000000004" customHeight="1">
      <c r="A35" s="3"/>
      <c r="B35" s="153"/>
      <c r="C35" s="36"/>
      <c r="D35" s="150"/>
      <c r="E35" s="150"/>
      <c r="F35" s="150"/>
      <c r="G35" s="150"/>
      <c r="H35" s="45"/>
      <c r="I35" s="46"/>
      <c r="J35" s="16"/>
      <c r="K35" s="29"/>
      <c r="L35" s="29"/>
      <c r="M35" s="29"/>
      <c r="N35" s="29"/>
    </row>
    <row r="36" spans="1:14">
      <c r="A36" s="4" t="s">
        <v>284</v>
      </c>
      <c r="B36" s="140"/>
      <c r="C36" s="37">
        <v>63</v>
      </c>
      <c r="D36" s="121">
        <f>VLOOKUP(C36,'Curr Pay Plan'!$A$2:$D$100,2)</f>
        <v>31534.720000000001</v>
      </c>
      <c r="E36" s="121">
        <f>VLOOKUP(C36,'Curr Pay Plan'!$A$2:$D$100,3)</f>
        <v>38046.226905868913</v>
      </c>
      <c r="F36" s="121">
        <f>VLOOKUP(C36,'Curr Pay Plan'!$A$2:$D$100,4)</f>
        <v>44557.733811737831</v>
      </c>
      <c r="G36" s="122">
        <v>38926</v>
      </c>
      <c r="H36" s="47">
        <f t="shared" ref="H36:H42" si="9">G36/E36</f>
        <v>1.0231237934922628</v>
      </c>
      <c r="I36" s="48">
        <f t="shared" ref="I36:I42" si="10">(F36/D36)-1</f>
        <v>0.41297382097376567</v>
      </c>
      <c r="J36" s="17"/>
      <c r="K36" s="7"/>
      <c r="L36" s="7"/>
      <c r="M36" s="7"/>
      <c r="N36" s="7"/>
    </row>
    <row r="37" spans="1:14">
      <c r="A37" s="22" t="s">
        <v>11</v>
      </c>
      <c r="B37" s="141">
        <f t="shared" ref="B37:B42" si="11">D37*104%</f>
        <v>35234.902857142857</v>
      </c>
      <c r="C37" s="55">
        <f>(D37/D36)-1</f>
        <v>7.4362299259808973E-2</v>
      </c>
      <c r="D37" s="119">
        <f>AVERAGE(D24:D34)</f>
        <v>33879.714285714283</v>
      </c>
      <c r="E37" s="119">
        <f>AVERAGE(E24:E34)</f>
        <v>41976.428571428572</v>
      </c>
      <c r="F37" s="119">
        <f>AVERAGE(F24:F34)</f>
        <v>50669.142857142855</v>
      </c>
      <c r="G37" s="151" t="e">
        <f>AVERAGE(G24:G34)</f>
        <v>#DIV/0!</v>
      </c>
      <c r="H37" s="49" t="e">
        <f t="shared" si="9"/>
        <v>#DIV/0!</v>
      </c>
      <c r="I37" s="44">
        <f t="shared" si="10"/>
        <v>0.49555992207726507</v>
      </c>
      <c r="J37" s="18"/>
      <c r="K37" s="29"/>
      <c r="L37" s="29"/>
      <c r="M37" s="29"/>
      <c r="N37" s="29"/>
    </row>
    <row r="38" spans="1:14">
      <c r="A38" s="30" t="s">
        <v>21</v>
      </c>
      <c r="B38" s="141">
        <f t="shared" si="11"/>
        <v>35296.559999999998</v>
      </c>
      <c r="C38" s="55">
        <f>(D38/D36)-1</f>
        <v>7.6242313234428538E-2</v>
      </c>
      <c r="D38" s="119">
        <f>MEDIAN(D24:D34)</f>
        <v>33939</v>
      </c>
      <c r="E38" s="119">
        <f>MEDIAN(E24:E34)</f>
        <v>42413</v>
      </c>
      <c r="F38" s="119">
        <f>MEDIAN(F24:F34)</f>
        <v>50887</v>
      </c>
      <c r="G38" s="151" t="e">
        <f>MEDIAN(G24:G34)</f>
        <v>#NUM!</v>
      </c>
      <c r="H38" s="49" t="e">
        <f t="shared" si="9"/>
        <v>#NUM!</v>
      </c>
      <c r="I38" s="44">
        <f t="shared" si="10"/>
        <v>0.49936651050413983</v>
      </c>
      <c r="J38" s="18"/>
      <c r="K38" s="29"/>
      <c r="L38" s="29"/>
      <c r="M38" s="29"/>
      <c r="N38" s="29"/>
    </row>
    <row r="39" spans="1:14">
      <c r="A39" s="12" t="s">
        <v>22</v>
      </c>
      <c r="B39" s="141">
        <f t="shared" si="11"/>
        <v>34758.533333333333</v>
      </c>
      <c r="C39" s="55">
        <f>(D39/D36)-1</f>
        <v>5.9837114985218376E-2</v>
      </c>
      <c r="D39" s="119">
        <f>AVERAGE(D24:D26)</f>
        <v>33421.666666666664</v>
      </c>
      <c r="E39" s="119">
        <f>AVERAGE(E24:E26)</f>
        <v>41271</v>
      </c>
      <c r="F39" s="119">
        <f>AVERAGE(F24:F26)</f>
        <v>50132.333333333336</v>
      </c>
      <c r="G39" s="119" t="e">
        <f>AVERAGE(G24:G26)</f>
        <v>#DIV/0!</v>
      </c>
      <c r="H39" s="50" t="e">
        <f t="shared" si="9"/>
        <v>#DIV/0!</v>
      </c>
      <c r="I39" s="51">
        <f t="shared" si="10"/>
        <v>0.49999501321498041</v>
      </c>
      <c r="J39" s="19"/>
      <c r="K39" s="29"/>
      <c r="L39" s="29"/>
      <c r="M39" s="29"/>
      <c r="N39" s="29"/>
    </row>
    <row r="40" spans="1:14">
      <c r="A40" s="22" t="s">
        <v>23</v>
      </c>
      <c r="B40" s="141">
        <f t="shared" si="11"/>
        <v>33096.959999999999</v>
      </c>
      <c r="C40" s="55">
        <f>(D40/D36)-1</f>
        <v>9.1733809591458826E-3</v>
      </c>
      <c r="D40" s="119">
        <f>MEDIAN(D24:D26)</f>
        <v>31824</v>
      </c>
      <c r="E40" s="119">
        <f>MEDIAN(E24:E26)</f>
        <v>40185</v>
      </c>
      <c r="F40" s="119">
        <f>MEDIAN(F24:F26)</f>
        <v>50044</v>
      </c>
      <c r="G40" s="151" t="e">
        <f>MEDIAN(G24:G26)</f>
        <v>#NUM!</v>
      </c>
      <c r="H40" s="49" t="e">
        <f t="shared" si="9"/>
        <v>#NUM!</v>
      </c>
      <c r="I40" s="44">
        <f t="shared" si="10"/>
        <v>0.57252388134741072</v>
      </c>
      <c r="J40" s="18"/>
      <c r="K40" s="29"/>
      <c r="L40" s="29"/>
      <c r="M40" s="29"/>
      <c r="N40" s="29"/>
    </row>
    <row r="41" spans="1:14">
      <c r="A41" s="12" t="s">
        <v>81</v>
      </c>
      <c r="B41" s="141">
        <f t="shared" si="11"/>
        <v>35592.18</v>
      </c>
      <c r="C41" s="55">
        <f>(D41/D36)-1</f>
        <v>8.5256187465752031E-2</v>
      </c>
      <c r="D41" s="119">
        <f>AVERAGE(D28:D34)</f>
        <v>34223.25</v>
      </c>
      <c r="E41" s="119">
        <f>AVERAGE(E28:E34)</f>
        <v>42505.5</v>
      </c>
      <c r="F41" s="119">
        <f>AVERAGE(F28:F34)</f>
        <v>51071.75</v>
      </c>
      <c r="G41" s="151" t="e">
        <f>AVERAGE(G28:G34)</f>
        <v>#DIV/0!</v>
      </c>
      <c r="H41" s="49" t="e">
        <f t="shared" si="9"/>
        <v>#DIV/0!</v>
      </c>
      <c r="I41" s="44">
        <f t="shared" si="10"/>
        <v>0.49231151337175749</v>
      </c>
      <c r="J41" s="18"/>
      <c r="K41" s="29"/>
      <c r="L41" s="29"/>
      <c r="M41" s="29"/>
      <c r="N41" s="29"/>
    </row>
    <row r="42" spans="1:14">
      <c r="A42" s="12" t="s">
        <v>80</v>
      </c>
      <c r="B42" s="141">
        <f t="shared" si="11"/>
        <v>35716.720000000001</v>
      </c>
      <c r="C42" s="55">
        <f>(D42/D36)-1</f>
        <v>8.9053589186775639E-2</v>
      </c>
      <c r="D42" s="119">
        <f>MEDIAN(D28:D34)</f>
        <v>34343</v>
      </c>
      <c r="E42" s="119">
        <f>MEDIAN(E28:E34)</f>
        <v>43444.5</v>
      </c>
      <c r="F42" s="119">
        <f>MEDIAN(F28:F34)</f>
        <v>52249.5</v>
      </c>
      <c r="G42" s="151" t="e">
        <f>MEDIAN(G28:G34)</f>
        <v>#NUM!</v>
      </c>
      <c r="H42" s="49" t="e">
        <f t="shared" si="9"/>
        <v>#NUM!</v>
      </c>
      <c r="I42" s="44">
        <f t="shared" si="10"/>
        <v>0.52140174125731598</v>
      </c>
      <c r="J42" s="18"/>
      <c r="K42" s="29"/>
      <c r="L42" s="29"/>
      <c r="M42" s="29"/>
      <c r="N42" s="29"/>
    </row>
    <row r="43" spans="1:14">
      <c r="A43" s="24" t="s">
        <v>24</v>
      </c>
      <c r="B43" s="142"/>
      <c r="C43" s="39"/>
      <c r="D43" s="123" t="e">
        <f>VLOOKUP(C43,'Curr Pay Plan'!$A$2:$D$100,2)</f>
        <v>#N/A</v>
      </c>
      <c r="E43" s="123" t="e">
        <f>VLOOKUP(C43,'Curr Pay Plan'!$A$2:$D$100,3)</f>
        <v>#N/A</v>
      </c>
      <c r="F43" s="123" t="e">
        <f>VLOOKUP(C43,'Curr Pay Plan'!$A$2:$D$100,4)</f>
        <v>#N/A</v>
      </c>
      <c r="G43" s="124"/>
      <c r="H43" s="52"/>
      <c r="I43" s="53"/>
      <c r="J43" s="19"/>
      <c r="K43" s="29"/>
      <c r="L43" s="29"/>
      <c r="M43" s="29"/>
      <c r="N43" s="29"/>
    </row>
    <row r="44" spans="1:14">
      <c r="A44" s="23" t="s">
        <v>25</v>
      </c>
      <c r="B44" s="142"/>
      <c r="C44" s="39"/>
      <c r="D44" s="127"/>
      <c r="E44" s="127"/>
      <c r="F44" s="127"/>
      <c r="G44" s="128"/>
      <c r="H44" s="49"/>
      <c r="I44" s="44"/>
      <c r="J44" s="20"/>
    </row>
    <row r="45" spans="1:14" ht="28.9" customHeight="1">
      <c r="A45" s="326"/>
      <c r="B45" s="327"/>
      <c r="C45" s="327"/>
      <c r="D45" s="329"/>
      <c r="E45" s="329"/>
      <c r="F45" s="329"/>
      <c r="G45" s="329"/>
      <c r="H45" s="327"/>
      <c r="I45" s="327"/>
      <c r="J45" s="328"/>
    </row>
    <row r="46" spans="1:14">
      <c r="A46" s="31" t="s">
        <v>28</v>
      </c>
      <c r="B46" s="138"/>
      <c r="C46" s="34"/>
      <c r="D46" s="292">
        <v>36300</v>
      </c>
      <c r="E46" s="292">
        <v>45375</v>
      </c>
      <c r="F46" s="292">
        <v>54450</v>
      </c>
      <c r="G46" s="107"/>
      <c r="H46" s="43">
        <f>G46/E46</f>
        <v>0</v>
      </c>
      <c r="I46" s="44">
        <f>(F46/D46)-1</f>
        <v>0.5</v>
      </c>
      <c r="J46" s="15" t="s">
        <v>1310</v>
      </c>
      <c r="K46" s="29"/>
      <c r="L46" s="29"/>
      <c r="M46" s="29"/>
      <c r="N46" s="29"/>
    </row>
    <row r="47" spans="1:14">
      <c r="A47" s="31" t="s">
        <v>31</v>
      </c>
      <c r="B47" s="138"/>
      <c r="C47" s="34"/>
      <c r="D47" s="293">
        <v>32884</v>
      </c>
      <c r="E47" s="293">
        <v>37805</v>
      </c>
      <c r="F47" s="293">
        <v>45367</v>
      </c>
      <c r="G47" s="117"/>
      <c r="H47" s="43">
        <f t="shared" ref="H47:H56" si="12">G47/E47</f>
        <v>0</v>
      </c>
      <c r="I47" s="44">
        <f t="shared" ref="I47:I56" si="13">(F47/D47)-1</f>
        <v>0.3796071037586668</v>
      </c>
      <c r="J47" s="15" t="s">
        <v>1290</v>
      </c>
      <c r="K47" s="29"/>
      <c r="L47" s="29"/>
      <c r="M47" s="29"/>
      <c r="N47" s="29"/>
    </row>
    <row r="48" spans="1:14">
      <c r="A48" s="31" t="s">
        <v>187</v>
      </c>
      <c r="B48" s="138"/>
      <c r="C48" s="35"/>
      <c r="D48" s="117"/>
      <c r="E48" s="117"/>
      <c r="F48" s="117"/>
      <c r="G48" s="117"/>
      <c r="H48" s="43" t="e">
        <f t="shared" si="12"/>
        <v>#DIV/0!</v>
      </c>
      <c r="I48" s="44" t="e">
        <f t="shared" si="13"/>
        <v>#DIV/0!</v>
      </c>
      <c r="J48" s="15"/>
      <c r="K48" s="29"/>
      <c r="L48" s="29"/>
      <c r="M48" s="29"/>
      <c r="N48" s="29"/>
    </row>
    <row r="49" spans="1:14">
      <c r="A49" s="13"/>
      <c r="C49" s="34"/>
      <c r="D49" s="117"/>
      <c r="E49" s="117"/>
      <c r="F49" s="117"/>
      <c r="G49" s="117"/>
      <c r="H49" s="43"/>
      <c r="I49" s="44"/>
      <c r="J49" s="15"/>
      <c r="K49" s="29"/>
      <c r="L49" s="29"/>
      <c r="M49" s="29"/>
      <c r="N49" s="29"/>
    </row>
    <row r="50" spans="1:14">
      <c r="A50" s="31" t="s">
        <v>188</v>
      </c>
      <c r="B50" s="138"/>
      <c r="C50" s="34"/>
      <c r="D50" s="293">
        <v>31149</v>
      </c>
      <c r="E50" s="293">
        <v>36894</v>
      </c>
      <c r="F50" s="293">
        <v>43725</v>
      </c>
      <c r="G50" s="117"/>
      <c r="H50" s="43">
        <f t="shared" si="12"/>
        <v>0</v>
      </c>
      <c r="I50" s="44">
        <f t="shared" si="13"/>
        <v>0.40373687758836563</v>
      </c>
      <c r="J50" s="15" t="s">
        <v>1320</v>
      </c>
      <c r="K50" s="29"/>
      <c r="L50" s="29"/>
      <c r="M50" s="29"/>
      <c r="N50" s="29"/>
    </row>
    <row r="51" spans="1:14">
      <c r="A51" s="31" t="s">
        <v>29</v>
      </c>
      <c r="B51" s="138"/>
      <c r="C51" s="34"/>
      <c r="D51" s="117"/>
      <c r="E51" s="117"/>
      <c r="F51" s="117"/>
      <c r="G51" s="117"/>
      <c r="H51" s="43" t="e">
        <f t="shared" si="12"/>
        <v>#DIV/0!</v>
      </c>
      <c r="I51" s="44" t="e">
        <f t="shared" si="13"/>
        <v>#DIV/0!</v>
      </c>
      <c r="J51" s="15"/>
      <c r="K51" s="29"/>
      <c r="L51" s="29"/>
      <c r="M51" s="29"/>
      <c r="N51" s="29"/>
    </row>
    <row r="52" spans="1:14">
      <c r="A52" s="31" t="s">
        <v>189</v>
      </c>
      <c r="B52" s="138"/>
      <c r="C52" s="34"/>
      <c r="D52" s="117"/>
      <c r="E52" s="117"/>
      <c r="F52" s="117"/>
      <c r="G52" s="117"/>
      <c r="H52" s="43" t="e">
        <f t="shared" si="12"/>
        <v>#DIV/0!</v>
      </c>
      <c r="I52" s="44" t="e">
        <f t="shared" si="13"/>
        <v>#DIV/0!</v>
      </c>
      <c r="J52" s="15"/>
      <c r="K52" s="29"/>
      <c r="L52" s="29"/>
      <c r="M52" s="29"/>
      <c r="N52" s="29"/>
    </row>
    <row r="53" spans="1:14">
      <c r="A53" s="31" t="s">
        <v>32</v>
      </c>
      <c r="B53" s="138"/>
      <c r="C53" s="34"/>
      <c r="D53" s="298">
        <v>33156</v>
      </c>
      <c r="E53" s="298">
        <v>42439</v>
      </c>
      <c r="F53" s="298">
        <v>51723</v>
      </c>
      <c r="G53" s="149"/>
      <c r="H53" s="43">
        <f t="shared" si="12"/>
        <v>0</v>
      </c>
      <c r="I53" s="44">
        <f t="shared" si="13"/>
        <v>0.55998914223669916</v>
      </c>
      <c r="J53" s="15" t="s">
        <v>1256</v>
      </c>
      <c r="K53" s="29"/>
      <c r="L53" s="29"/>
      <c r="M53" s="29"/>
      <c r="N53" s="29"/>
    </row>
    <row r="54" spans="1:14">
      <c r="A54" s="31" t="s">
        <v>33</v>
      </c>
      <c r="B54" s="138"/>
      <c r="C54" s="34"/>
      <c r="D54" s="107"/>
      <c r="E54" s="107"/>
      <c r="F54" s="107"/>
      <c r="G54" s="107"/>
      <c r="H54" s="43" t="e">
        <f t="shared" si="12"/>
        <v>#DIV/0!</v>
      </c>
      <c r="I54" s="44" t="e">
        <f t="shared" si="13"/>
        <v>#DIV/0!</v>
      </c>
      <c r="J54" s="15"/>
      <c r="K54" s="29"/>
      <c r="L54" s="29"/>
      <c r="M54" s="29"/>
      <c r="N54" s="29"/>
    </row>
    <row r="55" spans="1:14">
      <c r="A55" s="31" t="s">
        <v>34</v>
      </c>
      <c r="B55" s="138"/>
      <c r="C55" s="34"/>
      <c r="D55" s="117"/>
      <c r="E55" s="117"/>
      <c r="F55" s="117"/>
      <c r="G55" s="117"/>
      <c r="H55" s="43" t="e">
        <f t="shared" si="12"/>
        <v>#DIV/0!</v>
      </c>
      <c r="I55" s="44" t="e">
        <f t="shared" si="13"/>
        <v>#DIV/0!</v>
      </c>
      <c r="J55" s="15"/>
      <c r="K55" s="29"/>
      <c r="L55" s="29"/>
      <c r="M55" s="29"/>
      <c r="N55" s="29"/>
    </row>
    <row r="56" spans="1:14">
      <c r="A56" s="31" t="s">
        <v>35</v>
      </c>
      <c r="B56" s="138"/>
      <c r="C56" s="34"/>
      <c r="D56" s="119"/>
      <c r="E56" s="119"/>
      <c r="F56" s="119"/>
      <c r="G56" s="117"/>
      <c r="H56" s="43" t="e">
        <f t="shared" si="12"/>
        <v>#DIV/0!</v>
      </c>
      <c r="I56" s="44" t="e">
        <f t="shared" si="13"/>
        <v>#DIV/0!</v>
      </c>
      <c r="J56" s="15"/>
      <c r="K56" s="29"/>
      <c r="L56" s="29"/>
      <c r="M56" s="29"/>
      <c r="N56" s="29"/>
    </row>
    <row r="57" spans="1:14" ht="4.9000000000000004" customHeight="1">
      <c r="A57" s="3"/>
      <c r="B57" s="153"/>
      <c r="C57" s="36"/>
      <c r="D57" s="150"/>
      <c r="E57" s="150"/>
      <c r="F57" s="150"/>
      <c r="G57" s="150"/>
      <c r="H57" s="45"/>
      <c r="I57" s="46"/>
      <c r="J57" s="16"/>
      <c r="K57" s="29"/>
      <c r="L57" s="29"/>
      <c r="M57" s="29"/>
      <c r="N57" s="29"/>
    </row>
    <row r="58" spans="1:14">
      <c r="A58" s="4" t="s">
        <v>285</v>
      </c>
      <c r="B58" s="140"/>
      <c r="C58" s="37">
        <v>61</v>
      </c>
      <c r="D58" s="121">
        <f>VLOOKUP(C58,'Curr Pay Plan'!$A$2:$D$100,2)</f>
        <v>28566.95</v>
      </c>
      <c r="E58" s="121">
        <f>VLOOKUP(C58,'Curr Pay Plan'!$A$2:$D$100,3)</f>
        <v>34465.651247533257</v>
      </c>
      <c r="F58" s="121">
        <f>VLOOKUP(C58,'Curr Pay Plan'!$A$2:$D$100,4)</f>
        <v>40364.352495066516</v>
      </c>
      <c r="G58" s="122">
        <v>30243</v>
      </c>
      <c r="H58" s="47">
        <f t="shared" ref="H58:H64" si="14">G58/E58</f>
        <v>0.8774823311126182</v>
      </c>
      <c r="I58" s="48">
        <f t="shared" ref="I58:I64" si="15">(F58/D58)-1</f>
        <v>0.41297382097376567</v>
      </c>
      <c r="J58" s="17"/>
      <c r="K58" s="7"/>
      <c r="L58" s="7"/>
      <c r="M58" s="7"/>
      <c r="N58" s="7"/>
    </row>
    <row r="59" spans="1:14">
      <c r="A59" s="22" t="s">
        <v>11</v>
      </c>
      <c r="B59" s="141">
        <f t="shared" ref="B59:B64" si="16">D59*104%</f>
        <v>34707.14</v>
      </c>
      <c r="C59" s="55">
        <f>(D59/D58)-1</f>
        <v>0.16821186721018511</v>
      </c>
      <c r="D59" s="119">
        <f>AVERAGE(D46:D56)</f>
        <v>33372.25</v>
      </c>
      <c r="E59" s="119">
        <f>AVERAGE(E46:E56)</f>
        <v>40628.25</v>
      </c>
      <c r="F59" s="119">
        <f>AVERAGE(F46:F56)</f>
        <v>48816.25</v>
      </c>
      <c r="G59" s="151" t="e">
        <f>AVERAGE(G46:G56)</f>
        <v>#DIV/0!</v>
      </c>
      <c r="H59" s="49" t="e">
        <f t="shared" si="14"/>
        <v>#DIV/0!</v>
      </c>
      <c r="I59" s="44">
        <f t="shared" si="15"/>
        <v>0.46277970469476881</v>
      </c>
      <c r="J59" s="18"/>
      <c r="K59" s="29"/>
      <c r="L59" s="29"/>
      <c r="M59" s="29"/>
      <c r="N59" s="29"/>
    </row>
    <row r="60" spans="1:14">
      <c r="A60" s="30" t="s">
        <v>21</v>
      </c>
      <c r="B60" s="141">
        <f t="shared" si="16"/>
        <v>34340.800000000003</v>
      </c>
      <c r="C60" s="55">
        <f>(D60/D58)-1</f>
        <v>0.15588118437565091</v>
      </c>
      <c r="D60" s="119">
        <f>MEDIAN(D46:D56)</f>
        <v>33020</v>
      </c>
      <c r="E60" s="119">
        <f>MEDIAN(E46:E56)</f>
        <v>40122</v>
      </c>
      <c r="F60" s="119">
        <f>MEDIAN(F46:F56)</f>
        <v>48545</v>
      </c>
      <c r="G60" s="151" t="e">
        <f>MEDIAN(G46:G56)</f>
        <v>#NUM!</v>
      </c>
      <c r="H60" s="49" t="e">
        <f t="shared" si="14"/>
        <v>#NUM!</v>
      </c>
      <c r="I60" s="44">
        <f t="shared" si="15"/>
        <v>0.47016959418534232</v>
      </c>
      <c r="J60" s="18"/>
      <c r="K60" s="29"/>
      <c r="L60" s="29"/>
      <c r="M60" s="29"/>
      <c r="N60" s="29"/>
    </row>
    <row r="61" spans="1:14">
      <c r="A61" s="12" t="s">
        <v>22</v>
      </c>
      <c r="B61" s="141">
        <f t="shared" si="16"/>
        <v>35975.68</v>
      </c>
      <c r="C61" s="55">
        <f>(D61/D58)-1</f>
        <v>0.21090981011273513</v>
      </c>
      <c r="D61" s="119">
        <f>AVERAGE(D46:D48)</f>
        <v>34592</v>
      </c>
      <c r="E61" s="119">
        <f>AVERAGE(E46:E48)</f>
        <v>41590</v>
      </c>
      <c r="F61" s="119">
        <f>AVERAGE(F46:F48)</f>
        <v>49908.5</v>
      </c>
      <c r="G61" s="119" t="e">
        <f>AVERAGE(G46:G48)</f>
        <v>#DIV/0!</v>
      </c>
      <c r="H61" s="50" t="e">
        <f t="shared" si="14"/>
        <v>#DIV/0!</v>
      </c>
      <c r="I61" s="51">
        <f t="shared" si="15"/>
        <v>0.44277578630897318</v>
      </c>
      <c r="J61" s="19"/>
      <c r="K61" s="29"/>
      <c r="L61" s="29"/>
      <c r="M61" s="29"/>
      <c r="N61" s="29"/>
    </row>
    <row r="62" spans="1:14">
      <c r="A62" s="22" t="s">
        <v>23</v>
      </c>
      <c r="B62" s="141">
        <f t="shared" si="16"/>
        <v>35975.68</v>
      </c>
      <c r="C62" s="55">
        <f>(D62/D58)-1</f>
        <v>0.21090981011273513</v>
      </c>
      <c r="D62" s="119">
        <f>MEDIAN(D46:D48)</f>
        <v>34592</v>
      </c>
      <c r="E62" s="119">
        <f>MEDIAN(E46:E48)</f>
        <v>41590</v>
      </c>
      <c r="F62" s="119">
        <f>MEDIAN(F46:F48)</f>
        <v>49908.5</v>
      </c>
      <c r="G62" s="151" t="e">
        <f>MEDIAN(G46:G48)</f>
        <v>#NUM!</v>
      </c>
      <c r="H62" s="49" t="e">
        <f t="shared" si="14"/>
        <v>#NUM!</v>
      </c>
      <c r="I62" s="44">
        <f t="shared" si="15"/>
        <v>0.44277578630897318</v>
      </c>
      <c r="J62" s="18"/>
      <c r="K62" s="29"/>
      <c r="L62" s="29"/>
      <c r="M62" s="29"/>
      <c r="N62" s="29"/>
    </row>
    <row r="63" spans="1:14">
      <c r="A63" s="12" t="s">
        <v>81</v>
      </c>
      <c r="B63" s="141">
        <f t="shared" si="16"/>
        <v>33438.6</v>
      </c>
      <c r="C63" s="55">
        <f>(D63/D58)-1</f>
        <v>0.12551392430763508</v>
      </c>
      <c r="D63" s="119">
        <f>AVERAGE(D50:D56)</f>
        <v>32152.5</v>
      </c>
      <c r="E63" s="119">
        <f>AVERAGE(E50:E56)</f>
        <v>39666.5</v>
      </c>
      <c r="F63" s="119">
        <f>AVERAGE(F50:F56)</f>
        <v>47724</v>
      </c>
      <c r="G63" s="151" t="e">
        <f>AVERAGE(G50:G56)</f>
        <v>#DIV/0!</v>
      </c>
      <c r="H63" s="49" t="e">
        <f t="shared" si="14"/>
        <v>#DIV/0!</v>
      </c>
      <c r="I63" s="44">
        <f t="shared" si="15"/>
        <v>0.48430137625379044</v>
      </c>
      <c r="J63" s="18"/>
      <c r="K63" s="29"/>
      <c r="L63" s="29"/>
      <c r="M63" s="29"/>
      <c r="N63" s="29"/>
    </row>
    <row r="64" spans="1:14">
      <c r="A64" s="12" t="s">
        <v>80</v>
      </c>
      <c r="B64" s="141">
        <f t="shared" si="16"/>
        <v>33438.6</v>
      </c>
      <c r="C64" s="55">
        <f>(D64/D58)-1</f>
        <v>0.12551392430763508</v>
      </c>
      <c r="D64" s="119">
        <f>MEDIAN(D50:D56)</f>
        <v>32152.5</v>
      </c>
      <c r="E64" s="119">
        <f>MEDIAN(E50:E56)</f>
        <v>39666.5</v>
      </c>
      <c r="F64" s="119">
        <f>MEDIAN(F50:F56)</f>
        <v>47724</v>
      </c>
      <c r="G64" s="151" t="e">
        <f>MEDIAN(G50:G56)</f>
        <v>#NUM!</v>
      </c>
      <c r="H64" s="49" t="e">
        <f t="shared" si="14"/>
        <v>#NUM!</v>
      </c>
      <c r="I64" s="44">
        <f t="shared" si="15"/>
        <v>0.48430137625379044</v>
      </c>
      <c r="J64" s="18"/>
      <c r="K64" s="29"/>
      <c r="L64" s="29"/>
      <c r="M64" s="29"/>
      <c r="N64" s="29"/>
    </row>
    <row r="65" spans="1:14">
      <c r="A65" s="24" t="s">
        <v>24</v>
      </c>
      <c r="B65" s="142"/>
      <c r="C65" s="39">
        <v>68</v>
      </c>
      <c r="D65" s="123">
        <f>VLOOKUP(C65,'Curr Pay Plan'!$A$2:$D$100,2)</f>
        <v>40366.44</v>
      </c>
      <c r="E65" s="123">
        <f>VLOOKUP(C65,'Curr Pay Plan'!$A$2:$D$100,3)</f>
        <v>48701.581482954134</v>
      </c>
      <c r="F65" s="123">
        <f>VLOOKUP(C65,'Curr Pay Plan'!$A$2:$D$100,4)</f>
        <v>57036.722965908259</v>
      </c>
      <c r="G65" s="124"/>
      <c r="H65" s="52"/>
      <c r="I65" s="53"/>
      <c r="J65" s="19"/>
      <c r="K65" s="29"/>
      <c r="L65" s="29"/>
      <c r="M65" s="29"/>
      <c r="N65" s="29"/>
    </row>
    <row r="66" spans="1:14">
      <c r="A66" s="23" t="s">
        <v>25</v>
      </c>
      <c r="B66" s="142"/>
      <c r="C66" s="39"/>
      <c r="D66" s="123"/>
      <c r="E66" s="123"/>
      <c r="F66" s="123"/>
      <c r="G66" s="125"/>
      <c r="H66" s="49"/>
      <c r="I66" s="44"/>
      <c r="J66" s="20"/>
    </row>
    <row r="67" spans="1:14" ht="28.9" customHeight="1">
      <c r="A67" s="326"/>
      <c r="B67" s="327"/>
      <c r="C67" s="327"/>
      <c r="D67" s="327"/>
      <c r="E67" s="327"/>
      <c r="F67" s="327"/>
      <c r="G67" s="327"/>
      <c r="H67" s="327"/>
      <c r="I67" s="327"/>
      <c r="J67" s="328"/>
    </row>
    <row r="68" spans="1:14">
      <c r="A68" s="31" t="s">
        <v>28</v>
      </c>
      <c r="B68" s="138"/>
      <c r="C68" s="34"/>
      <c r="D68" s="292">
        <v>42022</v>
      </c>
      <c r="E68" s="292">
        <v>52528</v>
      </c>
      <c r="F68" s="292">
        <v>63033</v>
      </c>
      <c r="G68" s="107"/>
      <c r="H68" s="43">
        <f>G68/E68</f>
        <v>0</v>
      </c>
      <c r="I68" s="44">
        <f>(F68/D68)-1</f>
        <v>0.5</v>
      </c>
      <c r="J68" s="15" t="s">
        <v>1211</v>
      </c>
    </row>
    <row r="69" spans="1:14">
      <c r="A69" s="31" t="s">
        <v>31</v>
      </c>
      <c r="B69" s="138"/>
      <c r="C69" s="34"/>
      <c r="D69" s="293">
        <v>36850</v>
      </c>
      <c r="E69" s="293">
        <v>46062</v>
      </c>
      <c r="F69" s="293">
        <v>55275</v>
      </c>
      <c r="G69" s="117"/>
      <c r="H69" s="43">
        <f t="shared" ref="H69" si="17">G69/E69</f>
        <v>0</v>
      </c>
      <c r="I69" s="44">
        <f t="shared" ref="I69" si="18">(F69/D69)-1</f>
        <v>0.5</v>
      </c>
      <c r="J69" s="15" t="s">
        <v>1210</v>
      </c>
    </row>
    <row r="70" spans="1:14">
      <c r="A70" s="31" t="s">
        <v>187</v>
      </c>
      <c r="B70" s="138"/>
      <c r="C70" s="35"/>
      <c r="D70" s="117"/>
      <c r="E70" s="117"/>
      <c r="F70" s="117"/>
      <c r="G70" s="117"/>
      <c r="H70" s="43"/>
      <c r="I70" s="44"/>
      <c r="J70" s="15" t="s">
        <v>1177</v>
      </c>
    </row>
    <row r="71" spans="1:14">
      <c r="A71" s="13"/>
      <c r="C71" s="34"/>
      <c r="D71" s="117"/>
      <c r="E71" s="117"/>
      <c r="F71" s="117"/>
      <c r="G71" s="117"/>
      <c r="H71" s="43"/>
      <c r="I71" s="44"/>
      <c r="J71" s="15"/>
    </row>
    <row r="72" spans="1:14">
      <c r="A72" s="31" t="s">
        <v>188</v>
      </c>
      <c r="B72" s="138"/>
      <c r="C72" s="34"/>
      <c r="D72" s="293">
        <v>40065</v>
      </c>
      <c r="E72" s="293">
        <v>47496</v>
      </c>
      <c r="F72" s="293">
        <v>56319</v>
      </c>
      <c r="G72" s="117"/>
      <c r="H72" s="43">
        <f t="shared" ref="H72:H78" si="19">G72/E72</f>
        <v>0</v>
      </c>
      <c r="I72" s="44">
        <f t="shared" ref="I72:I78" si="20">(F72/D72)-1</f>
        <v>0.40569075252714337</v>
      </c>
      <c r="J72" s="15" t="s">
        <v>1212</v>
      </c>
    </row>
    <row r="73" spans="1:14">
      <c r="A73" s="31" t="s">
        <v>29</v>
      </c>
      <c r="B73" s="138"/>
      <c r="C73" s="34"/>
      <c r="D73" s="117">
        <v>40214</v>
      </c>
      <c r="E73" s="117">
        <v>53284</v>
      </c>
      <c r="F73" s="117">
        <v>66354</v>
      </c>
      <c r="G73" s="117"/>
      <c r="H73" s="43">
        <f t="shared" si="19"/>
        <v>0</v>
      </c>
      <c r="I73" s="44">
        <f t="shared" si="20"/>
        <v>0.65002238026557912</v>
      </c>
      <c r="J73" s="15" t="s">
        <v>1213</v>
      </c>
    </row>
    <row r="74" spans="1:14">
      <c r="A74" s="31" t="s">
        <v>189</v>
      </c>
      <c r="B74" s="138"/>
      <c r="C74" s="34"/>
      <c r="D74" s="117"/>
      <c r="E74" s="117"/>
      <c r="F74" s="117"/>
      <c r="G74" s="117"/>
      <c r="H74" s="43"/>
      <c r="I74" s="44"/>
      <c r="J74" s="15" t="s">
        <v>1177</v>
      </c>
    </row>
    <row r="75" spans="1:14">
      <c r="A75" s="31" t="s">
        <v>32</v>
      </c>
      <c r="B75" s="138"/>
      <c r="C75" s="34"/>
      <c r="D75" s="298">
        <v>39995</v>
      </c>
      <c r="E75" s="298">
        <v>51193</v>
      </c>
      <c r="F75" s="298">
        <v>62392</v>
      </c>
      <c r="G75" s="149"/>
      <c r="H75" s="43">
        <f t="shared" si="19"/>
        <v>0</v>
      </c>
      <c r="I75" s="44">
        <f t="shared" si="20"/>
        <v>0.55999499937492181</v>
      </c>
      <c r="J75" s="15" t="s">
        <v>1208</v>
      </c>
    </row>
    <row r="76" spans="1:14">
      <c r="A76" s="31" t="s">
        <v>33</v>
      </c>
      <c r="B76" s="138"/>
      <c r="C76" s="34"/>
      <c r="D76" s="292">
        <v>45624</v>
      </c>
      <c r="E76" s="292">
        <v>57035</v>
      </c>
      <c r="F76" s="292">
        <v>68446</v>
      </c>
      <c r="G76" s="107"/>
      <c r="H76" s="43">
        <f t="shared" si="19"/>
        <v>0</v>
      </c>
      <c r="I76" s="44">
        <f t="shared" si="20"/>
        <v>0.50021918288620015</v>
      </c>
      <c r="J76" s="15" t="s">
        <v>1215</v>
      </c>
    </row>
    <row r="77" spans="1:14">
      <c r="A77" s="31" t="s">
        <v>34</v>
      </c>
      <c r="B77" s="138"/>
      <c r="C77" s="34"/>
      <c r="D77" s="117"/>
      <c r="E77" s="117"/>
      <c r="F77" s="117"/>
      <c r="G77" s="117"/>
      <c r="H77" s="43"/>
      <c r="I77" s="44"/>
      <c r="J77" s="15" t="s">
        <v>1177</v>
      </c>
    </row>
    <row r="78" spans="1:14">
      <c r="A78" s="31" t="s">
        <v>35</v>
      </c>
      <c r="B78" s="138"/>
      <c r="C78" s="34"/>
      <c r="D78" s="119">
        <v>36665</v>
      </c>
      <c r="E78" s="119">
        <v>45395</v>
      </c>
      <c r="F78" s="119">
        <v>54124</v>
      </c>
      <c r="G78" s="117"/>
      <c r="H78" s="43">
        <f t="shared" si="19"/>
        <v>0</v>
      </c>
      <c r="I78" s="44">
        <f t="shared" si="20"/>
        <v>0.4761761898268102</v>
      </c>
      <c r="J78" s="15" t="s">
        <v>1216</v>
      </c>
    </row>
    <row r="79" spans="1:14" ht="6" customHeight="1">
      <c r="A79" s="3"/>
      <c r="B79" s="153"/>
      <c r="C79" s="36"/>
      <c r="D79" s="150"/>
      <c r="E79" s="150"/>
      <c r="F79" s="150"/>
      <c r="G79" s="150"/>
      <c r="H79" s="45"/>
      <c r="I79" s="46"/>
      <c r="J79" s="16"/>
    </row>
    <row r="80" spans="1:14">
      <c r="A80" s="4" t="s">
        <v>1206</v>
      </c>
      <c r="B80" s="140"/>
      <c r="C80" s="37">
        <v>66</v>
      </c>
      <c r="D80" s="121">
        <f>VLOOKUP(C80,'Curr Pay Plan'!$A$2:$D$100,2)</f>
        <v>36570.22</v>
      </c>
      <c r="E80" s="121">
        <f>VLOOKUP(C80,'Curr Pay Plan'!$A$2:$D$100,3)</f>
        <v>44121.491743625615</v>
      </c>
      <c r="F80" s="121">
        <f>VLOOKUP(C80,'Curr Pay Plan'!$A$2:$D$100,4)</f>
        <v>51672.763487251228</v>
      </c>
      <c r="G80" s="122">
        <v>49182</v>
      </c>
      <c r="H80" s="47">
        <f t="shared" ref="H80:H86" si="21">G80/E80</f>
        <v>1.1146948585913461</v>
      </c>
      <c r="I80" s="48">
        <f t="shared" ref="I80:I86" si="22">(F80/D80)-1</f>
        <v>0.41297382097376567</v>
      </c>
      <c r="J80" s="17"/>
    </row>
    <row r="81" spans="1:10">
      <c r="A81" s="22" t="s">
        <v>11</v>
      </c>
      <c r="B81" s="141">
        <f t="shared" ref="B81:B86" si="23">D81*104%</f>
        <v>41813.200000000004</v>
      </c>
      <c r="C81" s="55">
        <f>(D81/D80)-1</f>
        <v>9.9391800213397552E-2</v>
      </c>
      <c r="D81" s="119">
        <f>AVERAGE(D68:D78)</f>
        <v>40205</v>
      </c>
      <c r="E81" s="119">
        <f>AVERAGE(E68:E78)</f>
        <v>50427.571428571428</v>
      </c>
      <c r="F81" s="119">
        <f>AVERAGE(F68:F78)</f>
        <v>60849</v>
      </c>
      <c r="G81" s="151" t="e">
        <f>AVERAGE(G68:G78)</f>
        <v>#DIV/0!</v>
      </c>
      <c r="H81" s="49" t="e">
        <f t="shared" si="21"/>
        <v>#DIV/0!</v>
      </c>
      <c r="I81" s="44">
        <f t="shared" si="22"/>
        <v>0.5134684740703892</v>
      </c>
      <c r="J81" s="18"/>
    </row>
    <row r="82" spans="1:10">
      <c r="A82" s="30" t="s">
        <v>21</v>
      </c>
      <c r="B82" s="141">
        <f t="shared" si="23"/>
        <v>41667.599999999999</v>
      </c>
      <c r="C82" s="55">
        <f>(D82/D80)-1</f>
        <v>9.5563548701648404E-2</v>
      </c>
      <c r="D82" s="119">
        <f>MEDIAN(D68:D78)</f>
        <v>40065</v>
      </c>
      <c r="E82" s="119">
        <f>MEDIAN(E68:E78)</f>
        <v>51193</v>
      </c>
      <c r="F82" s="119">
        <f>MEDIAN(F68:F78)</f>
        <v>62392</v>
      </c>
      <c r="G82" s="151" t="e">
        <f>MEDIAN(G68:G78)</f>
        <v>#NUM!</v>
      </c>
      <c r="H82" s="49" t="e">
        <f t="shared" si="21"/>
        <v>#NUM!</v>
      </c>
      <c r="I82" s="44">
        <f t="shared" si="22"/>
        <v>0.55726943716460742</v>
      </c>
      <c r="J82" s="18"/>
    </row>
    <row r="83" spans="1:10">
      <c r="A83" s="12" t="s">
        <v>22</v>
      </c>
      <c r="B83" s="141">
        <f t="shared" si="23"/>
        <v>41013.440000000002</v>
      </c>
      <c r="C83" s="55">
        <f>(D83/D80)-1</f>
        <v>7.8363761552432409E-2</v>
      </c>
      <c r="D83" s="119">
        <f>AVERAGE(D68:D70)</f>
        <v>39436</v>
      </c>
      <c r="E83" s="119">
        <f>AVERAGE(E68:E70)</f>
        <v>49295</v>
      </c>
      <c r="F83" s="119">
        <f>AVERAGE(F68:F70)</f>
        <v>59154</v>
      </c>
      <c r="G83" s="119" t="e">
        <f>AVERAGE(G68:G70)</f>
        <v>#DIV/0!</v>
      </c>
      <c r="H83" s="50" t="e">
        <f t="shared" si="21"/>
        <v>#DIV/0!</v>
      </c>
      <c r="I83" s="51">
        <f t="shared" si="22"/>
        <v>0.5</v>
      </c>
      <c r="J83" s="19"/>
    </row>
    <row r="84" spans="1:10">
      <c r="A84" s="22" t="s">
        <v>23</v>
      </c>
      <c r="B84" s="141">
        <f t="shared" si="23"/>
        <v>41013.440000000002</v>
      </c>
      <c r="C84" s="55">
        <f>(D84/D80)-1</f>
        <v>7.8363761552432409E-2</v>
      </c>
      <c r="D84" s="119">
        <f>MEDIAN(D68:D70)</f>
        <v>39436</v>
      </c>
      <c r="E84" s="119">
        <f>MEDIAN(E68:E70)</f>
        <v>49295</v>
      </c>
      <c r="F84" s="119">
        <f>MEDIAN(F68:F70)</f>
        <v>59154</v>
      </c>
      <c r="G84" s="151" t="e">
        <f>MEDIAN(G68:G70)</f>
        <v>#NUM!</v>
      </c>
      <c r="H84" s="49" t="e">
        <f t="shared" si="21"/>
        <v>#NUM!</v>
      </c>
      <c r="I84" s="44">
        <f t="shared" si="22"/>
        <v>0.5</v>
      </c>
      <c r="J84" s="18"/>
    </row>
    <row r="85" spans="1:10">
      <c r="A85" s="12" t="s">
        <v>81</v>
      </c>
      <c r="B85" s="141">
        <f t="shared" si="23"/>
        <v>42133.103999999999</v>
      </c>
      <c r="C85" s="55">
        <f>(D85/D80)-1</f>
        <v>0.10780301567778361</v>
      </c>
      <c r="D85" s="119">
        <f>AVERAGE(D72:D78)</f>
        <v>40512.6</v>
      </c>
      <c r="E85" s="119">
        <f>AVERAGE(E72:E78)</f>
        <v>50880.6</v>
      </c>
      <c r="F85" s="119">
        <f>AVERAGE(F72:F78)</f>
        <v>61527</v>
      </c>
      <c r="G85" s="151" t="e">
        <f>AVERAGE(G72:G78)</f>
        <v>#DIV/0!</v>
      </c>
      <c r="H85" s="49" t="e">
        <f t="shared" si="21"/>
        <v>#DIV/0!</v>
      </c>
      <c r="I85" s="44">
        <f t="shared" si="22"/>
        <v>0.51871269679062815</v>
      </c>
      <c r="J85" s="18"/>
    </row>
    <row r="86" spans="1:10">
      <c r="A86" s="12" t="s">
        <v>80</v>
      </c>
      <c r="B86" s="141">
        <f t="shared" si="23"/>
        <v>41667.599999999999</v>
      </c>
      <c r="C86" s="55">
        <f>(D86/D80)-1</f>
        <v>9.5563548701648404E-2</v>
      </c>
      <c r="D86" s="119">
        <f>MEDIAN(D72:D78)</f>
        <v>40065</v>
      </c>
      <c r="E86" s="119">
        <f>MEDIAN(E72:E78)</f>
        <v>51193</v>
      </c>
      <c r="F86" s="119">
        <f>MEDIAN(F72:F78)</f>
        <v>62392</v>
      </c>
      <c r="G86" s="151" t="e">
        <f>MEDIAN(G72:G78)</f>
        <v>#NUM!</v>
      </c>
      <c r="H86" s="49" t="e">
        <f t="shared" si="21"/>
        <v>#NUM!</v>
      </c>
      <c r="I86" s="44">
        <f t="shared" si="22"/>
        <v>0.55726943716460742</v>
      </c>
      <c r="J86" s="18"/>
    </row>
    <row r="87" spans="1:10">
      <c r="A87" s="24" t="s">
        <v>24</v>
      </c>
      <c r="B87" s="142"/>
      <c r="C87" s="39">
        <v>69</v>
      </c>
      <c r="D87" s="123">
        <f>VLOOKUP(C87,'Curr Pay Plan'!$A$2:$D$100,2)</f>
        <v>42408.480000000003</v>
      </c>
      <c r="E87" s="123">
        <f>VLOOKUP(C87,'Curr Pay Plan'!$A$2:$D$100,3)</f>
        <v>51165.276013644769</v>
      </c>
      <c r="F87" s="123">
        <f>VLOOKUP(C87,'Curr Pay Plan'!$A$2:$D$100,4)</f>
        <v>59922.072027289534</v>
      </c>
      <c r="G87" s="124"/>
      <c r="H87" s="52"/>
      <c r="I87" s="53"/>
      <c r="J87" s="19"/>
    </row>
    <row r="88" spans="1:10">
      <c r="A88" s="23" t="s">
        <v>25</v>
      </c>
      <c r="B88" s="142"/>
      <c r="C88" s="39"/>
      <c r="D88" s="123"/>
      <c r="E88" s="123"/>
      <c r="F88" s="123"/>
      <c r="G88" s="125"/>
      <c r="H88" s="49"/>
      <c r="I88" s="44"/>
      <c r="J88" s="20"/>
    </row>
    <row r="89" spans="1:10">
      <c r="A89" s="326"/>
      <c r="B89" s="327"/>
      <c r="C89" s="327"/>
      <c r="D89" s="327"/>
      <c r="E89" s="327"/>
      <c r="F89" s="327"/>
      <c r="G89" s="327"/>
      <c r="H89" s="327"/>
      <c r="I89" s="327"/>
      <c r="J89" s="328"/>
    </row>
    <row r="90" spans="1:10">
      <c r="A90" s="31" t="s">
        <v>28</v>
      </c>
      <c r="B90" s="138"/>
      <c r="C90" s="34"/>
      <c r="D90" s="107"/>
      <c r="E90" s="107"/>
      <c r="F90" s="107"/>
      <c r="G90" s="107"/>
      <c r="H90" s="43"/>
      <c r="I90" s="44"/>
      <c r="J90" s="15"/>
    </row>
    <row r="91" spans="1:10">
      <c r="A91" s="31" t="s">
        <v>31</v>
      </c>
      <c r="B91" s="138"/>
      <c r="C91" s="34"/>
      <c r="D91" s="293">
        <v>36312</v>
      </c>
      <c r="E91" s="293">
        <v>41730</v>
      </c>
      <c r="F91" s="293">
        <v>50076</v>
      </c>
      <c r="G91" s="117"/>
      <c r="H91" s="43">
        <f t="shared" ref="H91:H92" si="24">G91/E91</f>
        <v>0</v>
      </c>
      <c r="I91" s="44">
        <f t="shared" ref="I91:I92" si="25">(F91/D91)-1</f>
        <v>0.37904824851288832</v>
      </c>
      <c r="J91" s="15" t="s">
        <v>1209</v>
      </c>
    </row>
    <row r="92" spans="1:10">
      <c r="A92" s="31" t="s">
        <v>187</v>
      </c>
      <c r="B92" s="138"/>
      <c r="C92" s="35"/>
      <c r="D92" s="293">
        <v>38417</v>
      </c>
      <c r="E92" s="293">
        <v>50908</v>
      </c>
      <c r="F92" s="293">
        <v>63398</v>
      </c>
      <c r="G92" s="117"/>
      <c r="H92" s="43">
        <f t="shared" si="24"/>
        <v>0</v>
      </c>
      <c r="I92" s="44">
        <f t="shared" si="25"/>
        <v>0.6502589999219095</v>
      </c>
      <c r="J92" s="15" t="s">
        <v>1207</v>
      </c>
    </row>
    <row r="93" spans="1:10">
      <c r="A93" s="13"/>
      <c r="C93" s="34"/>
      <c r="D93" s="117"/>
      <c r="E93" s="117"/>
      <c r="F93" s="117"/>
      <c r="G93" s="117"/>
      <c r="H93" s="43"/>
      <c r="I93" s="44"/>
      <c r="J93" s="15"/>
    </row>
    <row r="94" spans="1:10">
      <c r="A94" s="31" t="s">
        <v>188</v>
      </c>
      <c r="B94" s="138"/>
      <c r="C94" s="34"/>
      <c r="D94" s="117"/>
      <c r="E94" s="117"/>
      <c r="F94" s="117"/>
      <c r="G94" s="117"/>
      <c r="H94" s="43"/>
      <c r="I94" s="44"/>
      <c r="J94" s="15" t="s">
        <v>1177</v>
      </c>
    </row>
    <row r="95" spans="1:10">
      <c r="A95" s="31" t="s">
        <v>29</v>
      </c>
      <c r="B95" s="138"/>
      <c r="C95" s="34"/>
      <c r="D95" s="117">
        <v>36476</v>
      </c>
      <c r="E95" s="117">
        <v>48331</v>
      </c>
      <c r="F95" s="117">
        <v>60186</v>
      </c>
      <c r="G95" s="117"/>
      <c r="H95" s="43">
        <f t="shared" ref="H95:H100" si="26">G95/E95</f>
        <v>0</v>
      </c>
      <c r="I95" s="44">
        <f t="shared" ref="I95:I100" si="27">(F95/D95)-1</f>
        <v>0.65001644917205836</v>
      </c>
      <c r="J95" s="15" t="s">
        <v>1207</v>
      </c>
    </row>
    <row r="96" spans="1:10">
      <c r="A96" s="31" t="s">
        <v>189</v>
      </c>
      <c r="B96" s="138"/>
      <c r="C96" s="34"/>
      <c r="D96" s="117"/>
      <c r="E96" s="117"/>
      <c r="F96" s="117"/>
      <c r="G96" s="117"/>
      <c r="H96" s="43"/>
      <c r="I96" s="44"/>
      <c r="J96" s="15" t="s">
        <v>1177</v>
      </c>
    </row>
    <row r="97" spans="1:10">
      <c r="A97" s="31" t="s">
        <v>32</v>
      </c>
      <c r="B97" s="138"/>
      <c r="C97" s="34"/>
      <c r="D97" s="148"/>
      <c r="E97" s="148"/>
      <c r="F97" s="148"/>
      <c r="G97" s="149"/>
      <c r="H97" s="43"/>
      <c r="I97" s="44"/>
      <c r="J97" s="15" t="s">
        <v>1177</v>
      </c>
    </row>
    <row r="98" spans="1:10">
      <c r="A98" s="31" t="s">
        <v>33</v>
      </c>
      <c r="B98" s="138"/>
      <c r="C98" s="34"/>
      <c r="D98" s="292">
        <v>41343</v>
      </c>
      <c r="E98" s="292">
        <v>51673</v>
      </c>
      <c r="F98" s="292">
        <v>62004</v>
      </c>
      <c r="G98" s="107"/>
      <c r="H98" s="43">
        <f t="shared" si="26"/>
        <v>0</v>
      </c>
      <c r="I98" s="44">
        <f t="shared" si="27"/>
        <v>0.49974602713881433</v>
      </c>
      <c r="J98" s="15" t="s">
        <v>1214</v>
      </c>
    </row>
    <row r="99" spans="1:10">
      <c r="A99" s="31" t="s">
        <v>34</v>
      </c>
      <c r="B99" s="138"/>
      <c r="C99" s="34"/>
      <c r="D99" s="117"/>
      <c r="E99" s="117"/>
      <c r="F99" s="117"/>
      <c r="G99" s="117"/>
      <c r="H99" s="43"/>
      <c r="I99" s="44"/>
      <c r="J99" s="15" t="s">
        <v>1177</v>
      </c>
    </row>
    <row r="100" spans="1:10">
      <c r="A100" s="31" t="s">
        <v>35</v>
      </c>
      <c r="B100" s="138"/>
      <c r="C100" s="34"/>
      <c r="D100" s="119">
        <v>33834</v>
      </c>
      <c r="E100" s="119">
        <v>41890</v>
      </c>
      <c r="F100" s="119">
        <v>49946</v>
      </c>
      <c r="G100" s="117"/>
      <c r="H100" s="43">
        <f t="shared" si="26"/>
        <v>0</v>
      </c>
      <c r="I100" s="44">
        <f t="shared" si="27"/>
        <v>0.47620736537211084</v>
      </c>
      <c r="J100" s="15" t="s">
        <v>1217</v>
      </c>
    </row>
    <row r="101" spans="1:10" ht="6" customHeight="1">
      <c r="A101" s="3"/>
      <c r="B101" s="153"/>
      <c r="C101" s="36"/>
      <c r="D101" s="150"/>
      <c r="E101" s="150"/>
      <c r="F101" s="150"/>
      <c r="G101" s="150"/>
      <c r="H101" s="45"/>
      <c r="I101" s="46"/>
      <c r="J101" s="16"/>
    </row>
    <row r="102" spans="1:10">
      <c r="A102" s="4" t="s">
        <v>1207</v>
      </c>
      <c r="B102" s="140"/>
      <c r="C102" s="37">
        <v>63</v>
      </c>
      <c r="D102" s="121">
        <f>VLOOKUP(C102,'Curr Pay Plan'!$A$2:$D$100,2)</f>
        <v>31534.720000000001</v>
      </c>
      <c r="E102" s="121">
        <f>VLOOKUP(C102,'Curr Pay Plan'!$A$2:$D$100,3)</f>
        <v>38046.226905868913</v>
      </c>
      <c r="F102" s="121">
        <f>VLOOKUP(C102,'Curr Pay Plan'!$A$2:$D$100,4)</f>
        <v>44557.733811737831</v>
      </c>
      <c r="G102" s="122">
        <v>41376</v>
      </c>
      <c r="H102" s="47">
        <f t="shared" ref="H102:H108" si="28">G102/E102</f>
        <v>1.0875191409221565</v>
      </c>
      <c r="I102" s="48">
        <f t="shared" ref="I102:I108" si="29">(F102/D102)-1</f>
        <v>0.41297382097376567</v>
      </c>
      <c r="J102" s="17"/>
    </row>
    <row r="103" spans="1:10">
      <c r="A103" s="22" t="s">
        <v>11</v>
      </c>
      <c r="B103" s="141">
        <f t="shared" ref="B103:B108" si="30">D103*104%</f>
        <v>38767.456000000006</v>
      </c>
      <c r="C103" s="55">
        <f>(D103/D102)-1</f>
        <v>0.18207486858928834</v>
      </c>
      <c r="D103" s="119">
        <f>AVERAGE(D90:D100)</f>
        <v>37276.400000000001</v>
      </c>
      <c r="E103" s="119">
        <f>AVERAGE(E90:E100)</f>
        <v>46906.400000000001</v>
      </c>
      <c r="F103" s="119">
        <f>AVERAGE(F90:F100)</f>
        <v>57122</v>
      </c>
      <c r="G103" s="151" t="e">
        <f>AVERAGE(G90:G100)</f>
        <v>#DIV/0!</v>
      </c>
      <c r="H103" s="49" t="e">
        <f t="shared" si="28"/>
        <v>#DIV/0!</v>
      </c>
      <c r="I103" s="44">
        <f t="shared" si="29"/>
        <v>0.53239046689057945</v>
      </c>
      <c r="J103" s="18"/>
    </row>
    <row r="104" spans="1:10">
      <c r="A104" s="30" t="s">
        <v>21</v>
      </c>
      <c r="B104" s="141">
        <f t="shared" si="30"/>
        <v>37935.040000000001</v>
      </c>
      <c r="C104" s="55">
        <f>(D104/D102)-1</f>
        <v>0.15669332088567778</v>
      </c>
      <c r="D104" s="119">
        <f>MEDIAN(D90:D100)</f>
        <v>36476</v>
      </c>
      <c r="E104" s="119">
        <f>MEDIAN(E90:E100)</f>
        <v>48331</v>
      </c>
      <c r="F104" s="119">
        <f>MEDIAN(F90:F100)</f>
        <v>60186</v>
      </c>
      <c r="G104" s="151" t="e">
        <f>MEDIAN(G90:G100)</f>
        <v>#NUM!</v>
      </c>
      <c r="H104" s="49" t="e">
        <f t="shared" si="28"/>
        <v>#NUM!</v>
      </c>
      <c r="I104" s="44">
        <f t="shared" si="29"/>
        <v>0.65001644917205836</v>
      </c>
      <c r="J104" s="18"/>
    </row>
    <row r="105" spans="1:10">
      <c r="A105" s="12" t="s">
        <v>22</v>
      </c>
      <c r="B105" s="141">
        <f t="shared" si="30"/>
        <v>38859.08</v>
      </c>
      <c r="C105" s="55">
        <f>(D105/D102)-1</f>
        <v>0.18486861465711435</v>
      </c>
      <c r="D105" s="119">
        <f>AVERAGE(D90:D92)</f>
        <v>37364.5</v>
      </c>
      <c r="E105" s="119">
        <f>AVERAGE(E90:E92)</f>
        <v>46319</v>
      </c>
      <c r="F105" s="119">
        <f>AVERAGE(F90:F92)</f>
        <v>56737</v>
      </c>
      <c r="G105" s="119" t="e">
        <f>AVERAGE(G90:G92)</f>
        <v>#DIV/0!</v>
      </c>
      <c r="H105" s="50" t="e">
        <f t="shared" si="28"/>
        <v>#DIV/0!</v>
      </c>
      <c r="I105" s="51">
        <f t="shared" si="29"/>
        <v>0.51847341728110918</v>
      </c>
      <c r="J105" s="19"/>
    </row>
    <row r="106" spans="1:10">
      <c r="A106" s="22" t="s">
        <v>23</v>
      </c>
      <c r="B106" s="141">
        <f t="shared" si="30"/>
        <v>38859.08</v>
      </c>
      <c r="C106" s="55">
        <f>(D106/D102)-1</f>
        <v>0.18486861465711435</v>
      </c>
      <c r="D106" s="119">
        <f>MEDIAN(D90:D92)</f>
        <v>37364.5</v>
      </c>
      <c r="E106" s="119">
        <f>MEDIAN(E90:E92)</f>
        <v>46319</v>
      </c>
      <c r="F106" s="119">
        <f>MEDIAN(F90:F92)</f>
        <v>56737</v>
      </c>
      <c r="G106" s="151" t="e">
        <f>MEDIAN(G90:G92)</f>
        <v>#NUM!</v>
      </c>
      <c r="H106" s="49" t="e">
        <f t="shared" si="28"/>
        <v>#NUM!</v>
      </c>
      <c r="I106" s="44">
        <f t="shared" si="29"/>
        <v>0.51847341728110918</v>
      </c>
      <c r="J106" s="18"/>
    </row>
    <row r="107" spans="1:10">
      <c r="A107" s="12" t="s">
        <v>81</v>
      </c>
      <c r="B107" s="141">
        <f t="shared" si="30"/>
        <v>38706.373333333329</v>
      </c>
      <c r="C107" s="55">
        <f>(D107/D102)-1</f>
        <v>0.1802123712107373</v>
      </c>
      <c r="D107" s="119">
        <f>AVERAGE(D94:D100)</f>
        <v>37217.666666666664</v>
      </c>
      <c r="E107" s="119">
        <f>AVERAGE(E94:E100)</f>
        <v>47298</v>
      </c>
      <c r="F107" s="119">
        <f>AVERAGE(F94:F100)</f>
        <v>57378.666666666664</v>
      </c>
      <c r="G107" s="151" t="e">
        <f>AVERAGE(G94:G100)</f>
        <v>#DIV/0!</v>
      </c>
      <c r="H107" s="49" t="e">
        <f t="shared" si="28"/>
        <v>#DIV/0!</v>
      </c>
      <c r="I107" s="44">
        <f t="shared" si="29"/>
        <v>0.54170510420678353</v>
      </c>
      <c r="J107" s="18"/>
    </row>
    <row r="108" spans="1:10">
      <c r="A108" s="12" t="s">
        <v>80</v>
      </c>
      <c r="B108" s="141">
        <f t="shared" si="30"/>
        <v>37935.040000000001</v>
      </c>
      <c r="C108" s="55">
        <f>(D108/D102)-1</f>
        <v>0.15669332088567778</v>
      </c>
      <c r="D108" s="119">
        <f>MEDIAN(D94:D100)</f>
        <v>36476</v>
      </c>
      <c r="E108" s="119">
        <f>MEDIAN(E94:E100)</f>
        <v>48331</v>
      </c>
      <c r="F108" s="119">
        <f>MEDIAN(F94:F100)</f>
        <v>60186</v>
      </c>
      <c r="G108" s="151" t="e">
        <f>MEDIAN(G94:G100)</f>
        <v>#NUM!</v>
      </c>
      <c r="H108" s="49" t="e">
        <f t="shared" si="28"/>
        <v>#NUM!</v>
      </c>
      <c r="I108" s="44">
        <f t="shared" si="29"/>
        <v>0.65001644917205836</v>
      </c>
      <c r="J108" s="18"/>
    </row>
    <row r="109" spans="1:10">
      <c r="A109" s="24" t="s">
        <v>24</v>
      </c>
      <c r="B109" s="142"/>
      <c r="C109" s="39">
        <v>67</v>
      </c>
      <c r="D109" s="123">
        <f>VLOOKUP(C109,'Curr Pay Plan'!$A$2:$D$100,2)</f>
        <v>38420.35</v>
      </c>
      <c r="E109" s="123">
        <f>VLOOKUP(C109,'Curr Pay Plan'!$A$2:$D$100,3)</f>
        <v>46353.649371324704</v>
      </c>
      <c r="F109" s="123">
        <f>VLOOKUP(C109,'Curr Pay Plan'!$A$2:$D$100,4)</f>
        <v>54286.948742649409</v>
      </c>
      <c r="G109" s="124"/>
      <c r="H109" s="52"/>
      <c r="I109" s="53"/>
      <c r="J109" s="19"/>
    </row>
    <row r="110" spans="1:10">
      <c r="A110" s="23" t="s">
        <v>25</v>
      </c>
      <c r="B110" s="142"/>
      <c r="C110" s="39"/>
      <c r="D110" s="123"/>
      <c r="E110" s="123"/>
      <c r="F110" s="123"/>
      <c r="G110" s="125"/>
      <c r="H110" s="49"/>
      <c r="I110" s="44"/>
      <c r="J110" s="20"/>
    </row>
    <row r="111" spans="1:10">
      <c r="A111" s="326"/>
      <c r="B111" s="327"/>
      <c r="C111" s="327"/>
      <c r="D111" s="327"/>
      <c r="E111" s="327"/>
      <c r="F111" s="327"/>
      <c r="G111" s="327"/>
      <c r="H111" s="327"/>
      <c r="I111" s="327"/>
      <c r="J111" s="328"/>
    </row>
  </sheetData>
  <mergeCells count="5">
    <mergeCell ref="A23:J23"/>
    <mergeCell ref="A45:J45"/>
    <mergeCell ref="A67:J67"/>
    <mergeCell ref="A89:J89"/>
    <mergeCell ref="A111:J111"/>
  </mergeCells>
  <printOptions horizontalCentered="1"/>
  <pageMargins left="0.45" right="0.45" top="1" bottom="0.75" header="0.3" footer="0.3"/>
  <pageSetup orientation="landscape" horizontalDpi="4294967293" verticalDpi="0" r:id="rId1"/>
  <headerFooter>
    <oddHeader>&amp;C
&amp;"-,Bold"&amp;14Facilities and Utilities Maintenance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16"/>
  <sheetViews>
    <sheetView zoomScale="110" zoomScaleNormal="110" workbookViewId="0">
      <pane ySplit="1" topLeftCell="A68" activePane="bottomLeft" state="frozen"/>
      <selection activeCell="A2" sqref="A2"/>
      <selection pane="bottomLeft" activeCell="B8" sqref="B8"/>
    </sheetView>
  </sheetViews>
  <sheetFormatPr defaultColWidth="8.85546875" defaultRowHeight="15"/>
  <cols>
    <col min="1" max="1" width="29.140625" style="14" bestFit="1" customWidth="1"/>
    <col min="2" max="2" width="7.85546875" style="14" customWidth="1"/>
    <col min="3" max="3" width="8.42578125" style="11" customWidth="1"/>
    <col min="4" max="8" width="7.7109375" style="11" bestFit="1" customWidth="1"/>
    <col min="9" max="9" width="8.28515625" style="11" customWidth="1"/>
    <col min="10" max="10" width="23.7109375" style="14" customWidth="1"/>
    <col min="11" max="16384" width="8.85546875" style="6"/>
  </cols>
  <sheetData>
    <row r="1" spans="1:14" s="11" customFormat="1">
      <c r="A1" s="158" t="s">
        <v>18</v>
      </c>
      <c r="B1" s="157">
        <v>0.04</v>
      </c>
      <c r="C1" s="158" t="s">
        <v>14</v>
      </c>
      <c r="D1" s="159" t="s">
        <v>15</v>
      </c>
      <c r="E1" s="159" t="s">
        <v>13</v>
      </c>
      <c r="F1" s="159" t="s">
        <v>16</v>
      </c>
      <c r="G1" s="159" t="s">
        <v>19</v>
      </c>
      <c r="H1" s="160" t="s">
        <v>12</v>
      </c>
      <c r="I1" s="161" t="s">
        <v>17</v>
      </c>
      <c r="J1" s="158" t="s">
        <v>20</v>
      </c>
    </row>
    <row r="2" spans="1:14">
      <c r="A2" s="143" t="s">
        <v>28</v>
      </c>
      <c r="B2" s="143"/>
      <c r="C2" s="34"/>
      <c r="D2" s="292">
        <v>87361</v>
      </c>
      <c r="E2" s="292">
        <v>109201</v>
      </c>
      <c r="F2" s="292">
        <v>131042</v>
      </c>
      <c r="G2" s="107">
        <v>111404.8</v>
      </c>
      <c r="H2" s="43">
        <f>G2/E2</f>
        <v>1.0201811338724005</v>
      </c>
      <c r="I2" s="51">
        <f>(F2/D2)-1</f>
        <v>0.50000572337770866</v>
      </c>
      <c r="J2" s="14" t="s">
        <v>72</v>
      </c>
      <c r="K2" s="29"/>
      <c r="L2" s="29"/>
      <c r="M2" s="29"/>
      <c r="N2" s="29"/>
    </row>
    <row r="3" spans="1:14">
      <c r="A3" s="143" t="s">
        <v>31</v>
      </c>
      <c r="B3" s="143"/>
      <c r="C3" s="34"/>
      <c r="D3" s="292">
        <v>98945</v>
      </c>
      <c r="E3" s="292">
        <v>138523</v>
      </c>
      <c r="F3" s="292">
        <v>178101</v>
      </c>
      <c r="G3" s="107">
        <v>95777.38</v>
      </c>
      <c r="H3" s="43">
        <f t="shared" ref="H3:H12" si="0">G3/E3</f>
        <v>0.69141860918403442</v>
      </c>
      <c r="I3" s="51">
        <f t="shared" ref="I3:I12" si="1">(F3/D3)-1</f>
        <v>0.8</v>
      </c>
      <c r="J3" s="14" t="s">
        <v>1246</v>
      </c>
      <c r="K3" s="29"/>
      <c r="L3" s="29"/>
      <c r="M3" s="29"/>
      <c r="N3" s="29"/>
    </row>
    <row r="4" spans="1:14">
      <c r="A4" s="143" t="s">
        <v>187</v>
      </c>
      <c r="B4" s="143"/>
      <c r="C4" s="35"/>
      <c r="D4" s="308">
        <v>83844</v>
      </c>
      <c r="E4" s="308">
        <v>111092</v>
      </c>
      <c r="F4" s="308">
        <v>138340</v>
      </c>
      <c r="G4" s="163">
        <v>102243</v>
      </c>
      <c r="H4" s="43">
        <f t="shared" si="0"/>
        <v>0.92034529939149534</v>
      </c>
      <c r="I4" s="51">
        <f t="shared" si="1"/>
        <v>0.64996899002910169</v>
      </c>
      <c r="J4" s="14" t="s">
        <v>72</v>
      </c>
      <c r="K4" s="29"/>
      <c r="L4" s="29"/>
      <c r="M4" s="29"/>
      <c r="N4" s="29"/>
    </row>
    <row r="5" spans="1:14">
      <c r="C5" s="34"/>
      <c r="D5" s="117"/>
      <c r="E5" s="117"/>
      <c r="F5" s="117"/>
      <c r="G5" s="117"/>
      <c r="H5" s="43"/>
      <c r="I5" s="51"/>
      <c r="K5" s="29"/>
      <c r="L5" s="29"/>
      <c r="M5" s="29"/>
      <c r="N5" s="29"/>
    </row>
    <row r="6" spans="1:14">
      <c r="A6" s="143" t="s">
        <v>188</v>
      </c>
      <c r="B6" s="143"/>
      <c r="C6" s="34"/>
      <c r="D6" s="292">
        <v>72687</v>
      </c>
      <c r="E6" s="292">
        <v>86268</v>
      </c>
      <c r="F6" s="292">
        <v>102411</v>
      </c>
      <c r="G6" s="107">
        <v>101913</v>
      </c>
      <c r="H6" s="43">
        <f t="shared" si="0"/>
        <v>1.1813534566699124</v>
      </c>
      <c r="I6" s="51">
        <f t="shared" si="1"/>
        <v>0.40893144578810525</v>
      </c>
      <c r="J6" s="14" t="s">
        <v>213</v>
      </c>
      <c r="K6" s="29"/>
      <c r="L6" s="29"/>
      <c r="M6" s="29"/>
      <c r="N6" s="29"/>
    </row>
    <row r="7" spans="1:14">
      <c r="A7" s="143" t="s">
        <v>29</v>
      </c>
      <c r="B7" s="143"/>
      <c r="C7" s="34"/>
      <c r="D7" s="293">
        <v>93066</v>
      </c>
      <c r="E7" s="293">
        <v>123312</v>
      </c>
      <c r="F7" s="293">
        <v>153559</v>
      </c>
      <c r="G7" s="117"/>
      <c r="H7" s="43"/>
      <c r="I7" s="51">
        <f t="shared" si="1"/>
        <v>0.65000107450626432</v>
      </c>
      <c r="J7" s="14" t="s">
        <v>179</v>
      </c>
      <c r="K7" s="29"/>
      <c r="L7" s="29"/>
      <c r="M7" s="29"/>
      <c r="N7" s="29"/>
    </row>
    <row r="8" spans="1:14">
      <c r="A8" s="143" t="s">
        <v>189</v>
      </c>
      <c r="B8" s="143"/>
      <c r="C8" s="34"/>
      <c r="D8" s="292">
        <v>78237</v>
      </c>
      <c r="E8" s="292">
        <v>99753</v>
      </c>
      <c r="F8" s="292">
        <v>121268</v>
      </c>
      <c r="G8" s="107">
        <v>99966</v>
      </c>
      <c r="H8" s="43">
        <f t="shared" si="0"/>
        <v>1.0021352741270939</v>
      </c>
      <c r="I8" s="51">
        <f t="shared" si="1"/>
        <v>0.55000830808952283</v>
      </c>
      <c r="J8" s="14" t="s">
        <v>72</v>
      </c>
      <c r="K8" s="29"/>
      <c r="L8" s="29"/>
      <c r="M8" s="29"/>
      <c r="N8" s="29"/>
    </row>
    <row r="9" spans="1:14">
      <c r="A9" s="143" t="s">
        <v>32</v>
      </c>
      <c r="B9" s="143"/>
      <c r="C9" s="34"/>
      <c r="D9" s="295">
        <v>97470</v>
      </c>
      <c r="E9" s="295">
        <v>124762</v>
      </c>
      <c r="F9" s="295">
        <v>152053</v>
      </c>
      <c r="G9" s="114">
        <v>136041</v>
      </c>
      <c r="H9" s="43">
        <f t="shared" si="0"/>
        <v>1.0904041294624967</v>
      </c>
      <c r="I9" s="51">
        <f t="shared" si="1"/>
        <v>0.55999794808659065</v>
      </c>
      <c r="J9" s="14" t="s">
        <v>72</v>
      </c>
      <c r="K9" s="29"/>
      <c r="L9" s="29"/>
      <c r="M9" s="29"/>
      <c r="N9" s="29"/>
    </row>
    <row r="10" spans="1:14">
      <c r="A10" s="143" t="s">
        <v>33</v>
      </c>
      <c r="B10" s="143"/>
      <c r="C10" s="34"/>
      <c r="D10" s="292">
        <v>100573</v>
      </c>
      <c r="E10" s="292">
        <v>125711</v>
      </c>
      <c r="F10" s="292">
        <v>160848</v>
      </c>
      <c r="G10" s="107">
        <v>111841</v>
      </c>
      <c r="H10" s="43">
        <f t="shared" si="0"/>
        <v>0.88966757085696557</v>
      </c>
      <c r="I10" s="51">
        <f t="shared" si="1"/>
        <v>0.59931591977966248</v>
      </c>
      <c r="J10" s="14" t="s">
        <v>72</v>
      </c>
      <c r="K10" s="29"/>
      <c r="L10" s="29"/>
      <c r="M10" s="29"/>
      <c r="N10" s="29"/>
    </row>
    <row r="11" spans="1:14">
      <c r="A11" s="143" t="s">
        <v>34</v>
      </c>
      <c r="B11" s="143"/>
      <c r="C11" s="34"/>
      <c r="D11" s="292">
        <v>99573</v>
      </c>
      <c r="E11" s="292">
        <v>124466</v>
      </c>
      <c r="F11" s="292">
        <v>149360</v>
      </c>
      <c r="G11" s="107">
        <v>115895</v>
      </c>
      <c r="H11" s="43">
        <f t="shared" si="0"/>
        <v>0.9311378207703308</v>
      </c>
      <c r="I11" s="51">
        <f t="shared" si="1"/>
        <v>0.50000502144155545</v>
      </c>
      <c r="J11" s="14" t="s">
        <v>72</v>
      </c>
      <c r="K11" s="29"/>
      <c r="L11" s="29"/>
      <c r="M11" s="29"/>
      <c r="N11" s="29"/>
    </row>
    <row r="12" spans="1:14">
      <c r="A12" s="143" t="s">
        <v>35</v>
      </c>
      <c r="B12" s="143"/>
      <c r="C12" s="34"/>
      <c r="D12" s="292">
        <v>68269</v>
      </c>
      <c r="E12" s="292">
        <v>87043</v>
      </c>
      <c r="F12" s="292">
        <v>105817</v>
      </c>
      <c r="G12" s="107">
        <v>78563</v>
      </c>
      <c r="H12" s="43">
        <f t="shared" si="0"/>
        <v>0.90257688728559449</v>
      </c>
      <c r="I12" s="51">
        <f t="shared" si="1"/>
        <v>0.55000073239684188</v>
      </c>
      <c r="J12" s="14" t="s">
        <v>72</v>
      </c>
      <c r="K12" s="29"/>
      <c r="L12" s="29"/>
      <c r="M12" s="29"/>
      <c r="N12" s="29"/>
    </row>
    <row r="13" spans="1:14" ht="4.9000000000000004" customHeight="1">
      <c r="A13" s="165"/>
      <c r="B13" s="165"/>
      <c r="C13" s="167"/>
      <c r="D13" s="168"/>
      <c r="E13" s="168"/>
      <c r="F13" s="168"/>
      <c r="G13" s="168"/>
      <c r="H13" s="169"/>
      <c r="I13" s="170"/>
      <c r="J13" s="165"/>
      <c r="K13" s="29"/>
      <c r="L13" s="29"/>
      <c r="M13" s="29"/>
      <c r="N13" s="29"/>
    </row>
    <row r="14" spans="1:14">
      <c r="A14" s="171" t="s">
        <v>72</v>
      </c>
      <c r="B14" s="171"/>
      <c r="C14" s="39">
        <v>85</v>
      </c>
      <c r="D14" s="121">
        <f>VLOOKUP(C14,'Curr Pay Plan'!$A$2:$D$100,2)</f>
        <v>93459.48</v>
      </c>
      <c r="E14" s="121">
        <f>VLOOKUP(C14,'Curr Pay Plan'!$A$2:$D$100,3)</f>
        <v>112757.6392809106</v>
      </c>
      <c r="F14" s="121">
        <f>VLOOKUP(C14,'Curr Pay Plan'!$A$2:$D$100,4)</f>
        <v>132055.7985618212</v>
      </c>
      <c r="G14" s="124">
        <v>128834</v>
      </c>
      <c r="H14" s="52">
        <f t="shared" ref="H14:H20" si="2">G14/E14</f>
        <v>1.1425744705335548</v>
      </c>
      <c r="I14" s="53">
        <f t="shared" ref="I14:I20" si="3">(F14/D14)-1</f>
        <v>0.41297382097376545</v>
      </c>
      <c r="J14" s="175"/>
      <c r="K14" s="7"/>
      <c r="L14" s="7"/>
      <c r="M14" s="7"/>
      <c r="N14" s="7"/>
    </row>
    <row r="15" spans="1:14">
      <c r="A15" s="115" t="s">
        <v>11</v>
      </c>
      <c r="B15" s="141">
        <f t="shared" ref="B15:B20" si="4">D15*104%</f>
        <v>91522.6</v>
      </c>
      <c r="C15" s="55">
        <f>(D15/D14)-1</f>
        <v>-5.8388726322894158E-2</v>
      </c>
      <c r="D15" s="119">
        <f>AVERAGE(D2:D12)</f>
        <v>88002.5</v>
      </c>
      <c r="E15" s="119">
        <f>AVERAGE(E2:E12)</f>
        <v>113013.1</v>
      </c>
      <c r="F15" s="119">
        <f>AVERAGE(F2:F12)</f>
        <v>139279.9</v>
      </c>
      <c r="G15" s="119">
        <f>AVERAGE(G2:G12)</f>
        <v>105960.46444444444</v>
      </c>
      <c r="H15" s="50">
        <f t="shared" si="2"/>
        <v>0.93759453058490061</v>
      </c>
      <c r="I15" s="51">
        <f t="shared" si="3"/>
        <v>0.58268117383028883</v>
      </c>
      <c r="J15" s="175"/>
      <c r="K15" s="29"/>
      <c r="L15" s="29"/>
      <c r="M15" s="29"/>
      <c r="N15" s="29"/>
    </row>
    <row r="16" spans="1:14">
      <c r="A16" s="155" t="s">
        <v>21</v>
      </c>
      <c r="B16" s="141">
        <f t="shared" si="4"/>
        <v>93822.040000000008</v>
      </c>
      <c r="C16" s="55">
        <f>(D16/D14)-1</f>
        <v>-3.4731415154460432E-2</v>
      </c>
      <c r="D16" s="119">
        <f>MEDIAN(D2:D12)</f>
        <v>90213.5</v>
      </c>
      <c r="E16" s="119">
        <f>MEDIAN(E2:E12)</f>
        <v>117202</v>
      </c>
      <c r="F16" s="119">
        <f>MEDIAN(F2:F12)</f>
        <v>143850</v>
      </c>
      <c r="G16" s="119">
        <f>MEDIAN(G2:G12)</f>
        <v>102243</v>
      </c>
      <c r="H16" s="50">
        <f t="shared" si="2"/>
        <v>0.8723656592890906</v>
      </c>
      <c r="I16" s="51">
        <f t="shared" si="3"/>
        <v>0.59455070471714322</v>
      </c>
      <c r="J16" s="175"/>
      <c r="K16" s="29"/>
      <c r="L16" s="29"/>
      <c r="M16" s="29"/>
      <c r="N16" s="29"/>
    </row>
    <row r="17" spans="1:14">
      <c r="A17" s="115" t="s">
        <v>22</v>
      </c>
      <c r="B17" s="141">
        <f t="shared" si="4"/>
        <v>93652</v>
      </c>
      <c r="C17" s="55">
        <f>(D17/D14)-1</f>
        <v>-3.6480836400972882E-2</v>
      </c>
      <c r="D17" s="119">
        <f>AVERAGE(D2:D4)</f>
        <v>90050</v>
      </c>
      <c r="E17" s="119">
        <f>AVERAGE(E2:E4)</f>
        <v>119605.33333333333</v>
      </c>
      <c r="F17" s="119">
        <f>AVERAGE(F2:F4)</f>
        <v>149161</v>
      </c>
      <c r="G17" s="119">
        <f>AVERAGE(G2:G4)</f>
        <v>103141.72666666667</v>
      </c>
      <c r="H17" s="50">
        <f t="shared" si="2"/>
        <v>0.86235056407741018</v>
      </c>
      <c r="I17" s="51">
        <f t="shared" si="3"/>
        <v>0.65642420877290397</v>
      </c>
      <c r="J17" s="175"/>
      <c r="K17" s="29"/>
      <c r="L17" s="29"/>
      <c r="M17" s="29"/>
      <c r="N17" s="29"/>
    </row>
    <row r="18" spans="1:14">
      <c r="A18" s="115" t="s">
        <v>23</v>
      </c>
      <c r="B18" s="141">
        <f t="shared" si="4"/>
        <v>90855.44</v>
      </c>
      <c r="C18" s="55">
        <f>(D18/D14)-1</f>
        <v>-6.5252663507222586E-2</v>
      </c>
      <c r="D18" s="119">
        <f>MEDIAN(D2:D4)</f>
        <v>87361</v>
      </c>
      <c r="E18" s="119">
        <f>MEDIAN(E2:E4)</f>
        <v>111092</v>
      </c>
      <c r="F18" s="119">
        <f>MEDIAN(F2:F4)</f>
        <v>138340</v>
      </c>
      <c r="G18" s="119">
        <f>MEDIAN(G2:G4)</f>
        <v>102243</v>
      </c>
      <c r="H18" s="50">
        <f t="shared" si="2"/>
        <v>0.92034529939149534</v>
      </c>
      <c r="I18" s="51">
        <f t="shared" si="3"/>
        <v>0.58354414441226643</v>
      </c>
      <c r="J18" s="175"/>
      <c r="K18" s="29"/>
      <c r="L18" s="29"/>
      <c r="M18" s="29"/>
      <c r="N18" s="29"/>
    </row>
    <row r="19" spans="1:14">
      <c r="A19" s="115" t="s">
        <v>81</v>
      </c>
      <c r="B19" s="141">
        <f t="shared" si="4"/>
        <v>90610</v>
      </c>
      <c r="C19" s="55">
        <f>(D19/D14)-1</f>
        <v>-6.7777822003717514E-2</v>
      </c>
      <c r="D19" s="119">
        <f>AVERAGE(D6:D12)</f>
        <v>87125</v>
      </c>
      <c r="E19" s="119">
        <f>AVERAGE(E6:E12)</f>
        <v>110187.85714285714</v>
      </c>
      <c r="F19" s="119">
        <f>AVERAGE(F6:F12)</f>
        <v>135045.14285714287</v>
      </c>
      <c r="G19" s="119">
        <f>AVERAGE(G6:G12)</f>
        <v>107369.83333333333</v>
      </c>
      <c r="H19" s="50">
        <f t="shared" si="2"/>
        <v>0.97442527804247714</v>
      </c>
      <c r="I19" s="51">
        <f t="shared" si="3"/>
        <v>0.55001598688255804</v>
      </c>
      <c r="J19" s="175"/>
      <c r="K19" s="29"/>
      <c r="L19" s="29"/>
      <c r="M19" s="29"/>
      <c r="N19" s="29"/>
    </row>
    <row r="20" spans="1:14">
      <c r="A20" s="115" t="s">
        <v>80</v>
      </c>
      <c r="B20" s="141">
        <f t="shared" si="4"/>
        <v>96788.64</v>
      </c>
      <c r="C20" s="55">
        <f>(D20/D14)-1</f>
        <v>-4.2101668016983895E-3</v>
      </c>
      <c r="D20" s="119">
        <f>MEDIAN(D6:D12)</f>
        <v>93066</v>
      </c>
      <c r="E20" s="119">
        <f>MEDIAN(E6:E12)</f>
        <v>123312</v>
      </c>
      <c r="F20" s="119">
        <f>MEDIAN(F6:F12)</f>
        <v>149360</v>
      </c>
      <c r="G20" s="119">
        <f>MEDIAN(G6:G12)</f>
        <v>106877</v>
      </c>
      <c r="H20" s="50">
        <f t="shared" si="2"/>
        <v>0.86672018943817308</v>
      </c>
      <c r="I20" s="51">
        <f t="shared" si="3"/>
        <v>0.6048825564653042</v>
      </c>
      <c r="J20" s="175"/>
      <c r="K20" s="29"/>
      <c r="L20" s="29"/>
      <c r="M20" s="29"/>
      <c r="N20" s="29"/>
    </row>
    <row r="21" spans="1:14">
      <c r="A21" s="116" t="s">
        <v>24</v>
      </c>
      <c r="B21" s="116"/>
      <c r="C21" s="39">
        <v>84</v>
      </c>
      <c r="D21" s="123">
        <f>VLOOKUP(C21,'Curr Pay Plan'!$A$2:$D$100,2)</f>
        <v>88956.44</v>
      </c>
      <c r="E21" s="123">
        <f>VLOOKUP(C21,'Curr Pay Plan'!$A$2:$D$100,3)</f>
        <v>107324.78046351176</v>
      </c>
      <c r="F21" s="123">
        <f>VLOOKUP(C21,'Curr Pay Plan'!$A$2:$D$100,4)</f>
        <v>125693.12092702353</v>
      </c>
      <c r="G21" s="124"/>
      <c r="H21" s="52"/>
      <c r="I21" s="53"/>
      <c r="J21" s="175"/>
      <c r="K21" s="29"/>
      <c r="L21" s="29"/>
      <c r="M21" s="29"/>
      <c r="N21" s="29"/>
    </row>
    <row r="22" spans="1:14">
      <c r="A22" s="116" t="s">
        <v>25</v>
      </c>
      <c r="B22" s="116"/>
      <c r="C22" s="39"/>
      <c r="D22" s="123"/>
      <c r="E22" s="123"/>
      <c r="F22" s="123"/>
      <c r="G22" s="125"/>
      <c r="H22" s="50"/>
      <c r="I22" s="51"/>
      <c r="J22" s="175"/>
    </row>
    <row r="23" spans="1:14" ht="28.9" customHeight="1">
      <c r="A23" s="330"/>
      <c r="B23" s="330"/>
      <c r="C23" s="330"/>
      <c r="D23" s="330"/>
      <c r="E23" s="330"/>
      <c r="F23" s="330"/>
      <c r="G23" s="330"/>
      <c r="H23" s="330"/>
      <c r="I23" s="330"/>
      <c r="J23" s="330"/>
    </row>
    <row r="24" spans="1:14" ht="15" customHeight="1">
      <c r="A24" s="311"/>
      <c r="B24" s="311"/>
      <c r="C24" s="311"/>
      <c r="D24" s="311"/>
      <c r="E24" s="311"/>
      <c r="F24" s="311"/>
      <c r="G24" s="311"/>
      <c r="H24" s="311"/>
      <c r="I24" s="311"/>
      <c r="J24" s="311"/>
    </row>
    <row r="25" spans="1:14">
      <c r="A25" s="143" t="s">
        <v>28</v>
      </c>
      <c r="B25" s="143"/>
      <c r="C25" s="34"/>
      <c r="D25" s="117"/>
      <c r="E25" s="117"/>
      <c r="F25" s="117"/>
      <c r="G25" s="117"/>
      <c r="H25" s="43"/>
      <c r="I25" s="51"/>
      <c r="J25" s="14" t="s">
        <v>186</v>
      </c>
      <c r="K25" s="29"/>
      <c r="L25" s="29"/>
      <c r="M25" s="29"/>
      <c r="N25" s="29"/>
    </row>
    <row r="26" spans="1:14">
      <c r="A26" s="143" t="s">
        <v>31</v>
      </c>
      <c r="B26" s="143"/>
      <c r="C26" s="34"/>
      <c r="D26" s="293">
        <v>66651</v>
      </c>
      <c r="E26" s="293">
        <v>83314</v>
      </c>
      <c r="F26" s="293">
        <v>119973</v>
      </c>
      <c r="G26" s="117"/>
      <c r="H26" s="43">
        <f t="shared" ref="H26:H30" si="5">G26/E26</f>
        <v>0</v>
      </c>
      <c r="I26" s="51">
        <f t="shared" ref="I26:I30" si="6">(F26/D26)-1</f>
        <v>0.80001800423099434</v>
      </c>
      <c r="J26" s="14" t="s">
        <v>1247</v>
      </c>
      <c r="K26" s="29"/>
      <c r="L26" s="29"/>
      <c r="M26" s="29"/>
      <c r="N26" s="29"/>
    </row>
    <row r="27" spans="1:14">
      <c r="A27" s="143" t="s">
        <v>187</v>
      </c>
      <c r="B27" s="143"/>
      <c r="C27" s="35"/>
      <c r="D27" s="293">
        <v>65686</v>
      </c>
      <c r="E27" s="293">
        <v>87037</v>
      </c>
      <c r="F27" s="293">
        <v>108388</v>
      </c>
      <c r="G27" s="117"/>
      <c r="H27" s="43">
        <f t="shared" si="5"/>
        <v>0</v>
      </c>
      <c r="I27" s="51">
        <f t="shared" si="6"/>
        <v>0.65009286605973871</v>
      </c>
      <c r="J27" s="14" t="s">
        <v>1313</v>
      </c>
      <c r="K27" s="29"/>
      <c r="L27" s="29"/>
      <c r="M27" s="29"/>
      <c r="N27" s="29"/>
    </row>
    <row r="28" spans="1:14">
      <c r="C28" s="34"/>
      <c r="D28" s="117"/>
      <c r="E28" s="117"/>
      <c r="F28" s="117"/>
      <c r="G28" s="117"/>
      <c r="H28" s="43"/>
      <c r="I28" s="51"/>
      <c r="K28" s="29"/>
      <c r="L28" s="29"/>
      <c r="M28" s="29"/>
      <c r="N28" s="29"/>
    </row>
    <row r="29" spans="1:14">
      <c r="A29" s="143" t="s">
        <v>188</v>
      </c>
      <c r="B29" s="143"/>
      <c r="C29" s="34"/>
      <c r="D29" s="293">
        <v>51642</v>
      </c>
      <c r="E29" s="293">
        <v>61251</v>
      </c>
      <c r="F29" s="293">
        <v>72672</v>
      </c>
      <c r="G29" s="293">
        <v>67536</v>
      </c>
      <c r="H29" s="43">
        <f t="shared" si="5"/>
        <v>1.102610569623353</v>
      </c>
      <c r="I29" s="51">
        <f t="shared" si="6"/>
        <v>0.4072266759614267</v>
      </c>
      <c r="J29" s="14" t="s">
        <v>214</v>
      </c>
      <c r="K29" s="29"/>
      <c r="L29" s="29"/>
      <c r="M29" s="29"/>
      <c r="N29" s="29"/>
    </row>
    <row r="30" spans="1:14">
      <c r="A30" s="143" t="s">
        <v>29</v>
      </c>
      <c r="B30" s="143"/>
      <c r="C30" s="34"/>
      <c r="D30" s="300">
        <v>76559</v>
      </c>
      <c r="E30" s="300">
        <v>101440</v>
      </c>
      <c r="F30" s="300">
        <v>126322</v>
      </c>
      <c r="G30" s="292">
        <v>105321</v>
      </c>
      <c r="H30" s="43">
        <f t="shared" si="5"/>
        <v>1.0382590694006308</v>
      </c>
      <c r="I30" s="51">
        <f t="shared" si="6"/>
        <v>0.6499954283624394</v>
      </c>
      <c r="J30" s="14" t="s">
        <v>1169</v>
      </c>
      <c r="K30" s="29"/>
      <c r="L30" s="29"/>
      <c r="M30" s="29"/>
      <c r="N30" s="29"/>
    </row>
    <row r="31" spans="1:14">
      <c r="A31" s="143" t="s">
        <v>189</v>
      </c>
      <c r="B31" s="143"/>
      <c r="C31" s="34"/>
      <c r="D31" s="107"/>
      <c r="E31" s="107"/>
      <c r="F31" s="107"/>
      <c r="G31" s="107"/>
      <c r="H31" s="43"/>
      <c r="I31" s="51"/>
      <c r="J31" s="14" t="s">
        <v>186</v>
      </c>
      <c r="K31" s="29"/>
      <c r="L31" s="29"/>
      <c r="M31" s="29"/>
      <c r="N31" s="29"/>
    </row>
    <row r="32" spans="1:14">
      <c r="A32" s="143" t="s">
        <v>32</v>
      </c>
      <c r="B32" s="143"/>
      <c r="C32" s="34"/>
      <c r="D32" s="295">
        <v>73570</v>
      </c>
      <c r="E32" s="295">
        <v>94170</v>
      </c>
      <c r="F32" s="295">
        <v>114770</v>
      </c>
      <c r="G32" s="114">
        <v>96747</v>
      </c>
      <c r="H32" s="43">
        <f t="shared" ref="H32:H33" si="7">G32/E32</f>
        <v>1.0273654029945842</v>
      </c>
      <c r="I32" s="51">
        <f t="shared" ref="I32:I33" si="8">(F32/D32)-1</f>
        <v>0.56001087399755334</v>
      </c>
      <c r="J32" s="14" t="s">
        <v>1165</v>
      </c>
      <c r="K32" s="29"/>
      <c r="L32" s="29"/>
      <c r="M32" s="29"/>
      <c r="N32" s="29"/>
    </row>
    <row r="33" spans="1:14">
      <c r="A33" s="143" t="s">
        <v>33</v>
      </c>
      <c r="B33" s="143"/>
      <c r="C33" s="34"/>
      <c r="D33" s="292">
        <v>82533</v>
      </c>
      <c r="E33" s="292">
        <v>103172</v>
      </c>
      <c r="F33" s="292">
        <v>123811</v>
      </c>
      <c r="G33" s="107">
        <v>92372</v>
      </c>
      <c r="H33" s="43">
        <f t="shared" si="7"/>
        <v>0.89532043577714882</v>
      </c>
      <c r="I33" s="51">
        <f t="shared" si="8"/>
        <v>0.50013933820411238</v>
      </c>
      <c r="J33" s="14" t="s">
        <v>1162</v>
      </c>
      <c r="K33" s="29"/>
      <c r="L33" s="29"/>
      <c r="M33" s="29"/>
      <c r="N33" s="29"/>
    </row>
    <row r="34" spans="1:14">
      <c r="A34" s="143" t="s">
        <v>34</v>
      </c>
      <c r="B34" s="143"/>
      <c r="C34" s="34"/>
      <c r="D34" s="117"/>
      <c r="E34" s="117"/>
      <c r="F34" s="117"/>
      <c r="G34" s="117"/>
      <c r="H34" s="43"/>
      <c r="I34" s="51"/>
      <c r="J34" s="14" t="s">
        <v>186</v>
      </c>
      <c r="K34" s="29"/>
      <c r="L34" s="29"/>
      <c r="M34" s="29"/>
      <c r="N34" s="29"/>
    </row>
    <row r="35" spans="1:14">
      <c r="A35" s="143" t="s">
        <v>35</v>
      </c>
      <c r="B35" s="143"/>
      <c r="C35" s="34"/>
      <c r="D35" s="119"/>
      <c r="E35" s="119"/>
      <c r="F35" s="119"/>
      <c r="G35" s="117"/>
      <c r="H35" s="43"/>
      <c r="I35" s="51"/>
      <c r="J35" s="14" t="s">
        <v>186</v>
      </c>
      <c r="K35" s="29"/>
      <c r="L35" s="29"/>
      <c r="M35" s="29"/>
      <c r="N35" s="29"/>
    </row>
    <row r="36" spans="1:14" ht="4.9000000000000004" customHeight="1">
      <c r="A36" s="165"/>
      <c r="B36" s="165"/>
      <c r="C36" s="167"/>
      <c r="D36" s="168"/>
      <c r="E36" s="168"/>
      <c r="F36" s="168"/>
      <c r="G36" s="168"/>
      <c r="H36" s="169"/>
      <c r="I36" s="170"/>
      <c r="J36" s="165"/>
      <c r="K36" s="29"/>
      <c r="L36" s="29"/>
      <c r="M36" s="29"/>
      <c r="N36" s="29"/>
    </row>
    <row r="37" spans="1:14">
      <c r="A37" s="171" t="s">
        <v>202</v>
      </c>
      <c r="B37" s="171"/>
      <c r="C37" s="39">
        <v>80</v>
      </c>
      <c r="D37" s="121">
        <f>VLOOKUP(C37,'Curr Pay Plan'!$A$2:$D$100,2)</f>
        <v>73010.69</v>
      </c>
      <c r="E37" s="121">
        <f>VLOOKUP(C37,'Curr Pay Plan'!$A$2:$D$100,3)</f>
        <v>88086.44181061555</v>
      </c>
      <c r="F37" s="121">
        <f>VLOOKUP(C37,'Curr Pay Plan'!$A$2:$D$100,4)</f>
        <v>103162.1936212311</v>
      </c>
      <c r="G37" s="124">
        <v>91180</v>
      </c>
      <c r="H37" s="52">
        <f t="shared" ref="H37:H43" si="9">G37/E37</f>
        <v>1.0351195726129516</v>
      </c>
      <c r="I37" s="53">
        <f t="shared" ref="I37:I43" si="10">(F37/D37)-1</f>
        <v>0.41297382097376545</v>
      </c>
      <c r="J37" s="175"/>
      <c r="K37" s="7"/>
      <c r="L37" s="7"/>
      <c r="M37" s="7"/>
      <c r="N37" s="7"/>
    </row>
    <row r="38" spans="1:14">
      <c r="A38" s="115" t="s">
        <v>11</v>
      </c>
      <c r="B38" s="141">
        <f t="shared" ref="B38:B43" si="11">D38*104%</f>
        <v>72217.773333333345</v>
      </c>
      <c r="C38" s="55">
        <f>(D38/D37)-1</f>
        <v>-4.8904117100294964E-2</v>
      </c>
      <c r="D38" s="119">
        <f>AVERAGE(D25:D35)</f>
        <v>69440.166666666672</v>
      </c>
      <c r="E38" s="119">
        <f>AVERAGE(E25:E35)</f>
        <v>88397.333333333328</v>
      </c>
      <c r="F38" s="119">
        <f>AVERAGE(F25:F35)</f>
        <v>110989.33333333333</v>
      </c>
      <c r="G38" s="119">
        <f>AVERAGE(G25:G35)</f>
        <v>90494</v>
      </c>
      <c r="H38" s="50">
        <f t="shared" si="9"/>
        <v>1.0237186642130984</v>
      </c>
      <c r="I38" s="51">
        <f t="shared" si="10"/>
        <v>0.59834485804325532</v>
      </c>
      <c r="J38" s="175"/>
      <c r="K38" s="29"/>
      <c r="L38" s="29"/>
      <c r="M38" s="29"/>
      <c r="N38" s="29"/>
    </row>
    <row r="39" spans="1:14">
      <c r="A39" s="155" t="s">
        <v>21</v>
      </c>
      <c r="B39" s="141">
        <f t="shared" si="11"/>
        <v>72914.92</v>
      </c>
      <c r="C39" s="55">
        <f>(D39/D37)-1</f>
        <v>-3.9722813193520001E-2</v>
      </c>
      <c r="D39" s="119">
        <f>MEDIAN(D25:D35)</f>
        <v>70110.5</v>
      </c>
      <c r="E39" s="119">
        <f>MEDIAN(E25:E35)</f>
        <v>90603.5</v>
      </c>
      <c r="F39" s="119">
        <f>MEDIAN(F25:F35)</f>
        <v>117371.5</v>
      </c>
      <c r="G39" s="119">
        <f>MEDIAN(G25:G35)</f>
        <v>94559.5</v>
      </c>
      <c r="H39" s="50">
        <f t="shared" si="9"/>
        <v>1.0436627724094545</v>
      </c>
      <c r="I39" s="51">
        <f t="shared" si="10"/>
        <v>0.67409303884582195</v>
      </c>
      <c r="J39" s="175"/>
      <c r="K39" s="29"/>
      <c r="L39" s="29"/>
      <c r="M39" s="29"/>
      <c r="N39" s="29"/>
    </row>
    <row r="40" spans="1:14">
      <c r="A40" s="115" t="s">
        <v>22</v>
      </c>
      <c r="B40" s="141">
        <f t="shared" si="11"/>
        <v>68815.240000000005</v>
      </c>
      <c r="C40" s="55">
        <f>(D40/D37)-1</f>
        <v>-9.371490668010396E-2</v>
      </c>
      <c r="D40" s="119">
        <f>AVERAGE(D25:D27)</f>
        <v>66168.5</v>
      </c>
      <c r="E40" s="119">
        <f>AVERAGE(E25:E27)</f>
        <v>85175.5</v>
      </c>
      <c r="F40" s="119">
        <f>AVERAGE(F25:F27)</f>
        <v>114180.5</v>
      </c>
      <c r="G40" s="119" t="e">
        <f>AVERAGE(G25:G27)</f>
        <v>#DIV/0!</v>
      </c>
      <c r="H40" s="50" t="e">
        <f t="shared" si="9"/>
        <v>#DIV/0!</v>
      </c>
      <c r="I40" s="51">
        <f t="shared" si="10"/>
        <v>0.72560206140384009</v>
      </c>
      <c r="J40" s="175"/>
      <c r="K40" s="29"/>
      <c r="L40" s="29"/>
      <c r="M40" s="29"/>
      <c r="N40" s="29"/>
    </row>
    <row r="41" spans="1:14">
      <c r="A41" s="115" t="s">
        <v>23</v>
      </c>
      <c r="B41" s="141">
        <f t="shared" si="11"/>
        <v>68815.240000000005</v>
      </c>
      <c r="C41" s="55">
        <f>(D41/D37)-1</f>
        <v>-9.371490668010396E-2</v>
      </c>
      <c r="D41" s="119">
        <f>MEDIAN(D25:D27)</f>
        <v>66168.5</v>
      </c>
      <c r="E41" s="119">
        <f>MEDIAN(E25:E27)</f>
        <v>85175.5</v>
      </c>
      <c r="F41" s="119">
        <f>MEDIAN(F25:F27)</f>
        <v>114180.5</v>
      </c>
      <c r="G41" s="119" t="e">
        <f>MEDIAN(G25:G27)</f>
        <v>#NUM!</v>
      </c>
      <c r="H41" s="50" t="e">
        <f t="shared" si="9"/>
        <v>#NUM!</v>
      </c>
      <c r="I41" s="51">
        <f t="shared" si="10"/>
        <v>0.72560206140384009</v>
      </c>
      <c r="J41" s="175"/>
      <c r="K41" s="29"/>
      <c r="L41" s="29"/>
      <c r="M41" s="29"/>
      <c r="N41" s="29"/>
    </row>
    <row r="42" spans="1:14">
      <c r="A42" s="115" t="s">
        <v>81</v>
      </c>
      <c r="B42" s="141">
        <f t="shared" si="11"/>
        <v>73919.040000000008</v>
      </c>
      <c r="C42" s="55">
        <f>(D42/D37)-1</f>
        <v>-2.6498722310390521E-2</v>
      </c>
      <c r="D42" s="119">
        <f>AVERAGE(D29:D35)</f>
        <v>71076</v>
      </c>
      <c r="E42" s="119">
        <f>AVERAGE(E29:E35)</f>
        <v>90008.25</v>
      </c>
      <c r="F42" s="119">
        <f>AVERAGE(F29:F35)</f>
        <v>109393.75</v>
      </c>
      <c r="G42" s="119">
        <f>AVERAGE(G29:G35)</f>
        <v>90494</v>
      </c>
      <c r="H42" s="50">
        <f t="shared" si="9"/>
        <v>1.0053967275221993</v>
      </c>
      <c r="I42" s="51">
        <f t="shared" si="10"/>
        <v>0.53910954471270189</v>
      </c>
      <c r="J42" s="175"/>
      <c r="K42" s="29"/>
      <c r="L42" s="29"/>
      <c r="M42" s="29"/>
      <c r="N42" s="29"/>
    </row>
    <row r="43" spans="1:14">
      <c r="A43" s="115" t="s">
        <v>80</v>
      </c>
      <c r="B43" s="141">
        <f t="shared" si="11"/>
        <v>78067.08</v>
      </c>
      <c r="C43" s="55">
        <f>(D43/D37)-1</f>
        <v>2.8130264211994049E-2</v>
      </c>
      <c r="D43" s="119">
        <f>MEDIAN(D29:D35)</f>
        <v>75064.5</v>
      </c>
      <c r="E43" s="119">
        <f>MEDIAN(E29:E35)</f>
        <v>97805</v>
      </c>
      <c r="F43" s="119">
        <f>MEDIAN(F29:F35)</f>
        <v>119290.5</v>
      </c>
      <c r="G43" s="119">
        <f>MEDIAN(G29:G35)</f>
        <v>94559.5</v>
      </c>
      <c r="H43" s="50">
        <f t="shared" si="9"/>
        <v>0.96681662491692655</v>
      </c>
      <c r="I43" s="51">
        <f t="shared" si="10"/>
        <v>0.58917331095258074</v>
      </c>
      <c r="J43" s="175"/>
      <c r="K43" s="29"/>
      <c r="L43" s="29"/>
      <c r="M43" s="29"/>
      <c r="N43" s="29"/>
    </row>
    <row r="44" spans="1:14">
      <c r="A44" s="116" t="s">
        <v>24</v>
      </c>
      <c r="B44" s="116"/>
      <c r="C44" s="39">
        <v>80</v>
      </c>
      <c r="D44" s="123">
        <f>VLOOKUP(C44,'Curr Pay Plan'!$A$2:$D$100,2)</f>
        <v>73010.69</v>
      </c>
      <c r="E44" s="123">
        <f>VLOOKUP(C44,'Curr Pay Plan'!$A$2:$D$100,3)</f>
        <v>88086.44181061555</v>
      </c>
      <c r="F44" s="123">
        <f>VLOOKUP(C44,'Curr Pay Plan'!$A$2:$D$100,4)</f>
        <v>103162.1936212311</v>
      </c>
      <c r="G44" s="124"/>
      <c r="H44" s="52"/>
      <c r="I44" s="53"/>
      <c r="J44" s="175"/>
      <c r="K44" s="29"/>
      <c r="L44" s="29"/>
      <c r="M44" s="29"/>
      <c r="N44" s="29"/>
    </row>
    <row r="45" spans="1:14">
      <c r="A45" s="116" t="s">
        <v>25</v>
      </c>
      <c r="B45" s="116"/>
      <c r="C45" s="39"/>
      <c r="D45" s="123"/>
      <c r="E45" s="123"/>
      <c r="F45" s="123"/>
      <c r="G45" s="125"/>
      <c r="H45" s="50"/>
      <c r="I45" s="51"/>
      <c r="J45" s="175"/>
    </row>
    <row r="46" spans="1:14" ht="28.9" customHeight="1">
      <c r="A46" s="330"/>
      <c r="B46" s="330"/>
      <c r="C46" s="330"/>
      <c r="D46" s="330"/>
      <c r="E46" s="330"/>
      <c r="F46" s="330"/>
      <c r="G46" s="330"/>
      <c r="H46" s="330"/>
      <c r="I46" s="330"/>
      <c r="J46" s="330"/>
    </row>
    <row r="47" spans="1:14" ht="15" customHeight="1">
      <c r="A47" s="311"/>
      <c r="B47" s="311"/>
      <c r="C47" s="311"/>
      <c r="D47" s="311"/>
      <c r="E47" s="311"/>
      <c r="F47" s="311"/>
      <c r="G47" s="311"/>
      <c r="H47" s="311"/>
      <c r="I47" s="311"/>
      <c r="J47" s="311"/>
    </row>
    <row r="48" spans="1:14">
      <c r="A48" s="143" t="s">
        <v>28</v>
      </c>
      <c r="B48" s="143"/>
      <c r="C48" s="34"/>
      <c r="D48" s="293">
        <v>42022</v>
      </c>
      <c r="E48" s="293">
        <v>52528</v>
      </c>
      <c r="F48" s="293">
        <v>63033</v>
      </c>
      <c r="G48" s="117"/>
      <c r="H48" s="43"/>
      <c r="I48" s="51">
        <f t="shared" ref="I48:I49" si="12">(F48/D48)-1</f>
        <v>0.5</v>
      </c>
      <c r="J48" s="14" t="s">
        <v>1157</v>
      </c>
      <c r="K48" s="29"/>
      <c r="L48" s="29"/>
      <c r="M48" s="29"/>
      <c r="N48" s="29"/>
    </row>
    <row r="49" spans="1:14">
      <c r="A49" s="143" t="s">
        <v>31</v>
      </c>
      <c r="B49" s="143"/>
      <c r="C49" s="34"/>
      <c r="D49" s="292">
        <v>36850</v>
      </c>
      <c r="E49" s="292">
        <v>46062</v>
      </c>
      <c r="F49" s="292">
        <v>55275</v>
      </c>
      <c r="G49" s="107">
        <v>39635.33</v>
      </c>
      <c r="H49" s="43">
        <f t="shared" ref="H49" si="13">G49/E49</f>
        <v>0.86047783422343804</v>
      </c>
      <c r="I49" s="51">
        <f t="shared" si="12"/>
        <v>0.5</v>
      </c>
      <c r="J49" s="14" t="s">
        <v>49</v>
      </c>
      <c r="K49" s="29"/>
      <c r="L49" s="29"/>
      <c r="M49" s="29"/>
      <c r="N49" s="29"/>
    </row>
    <row r="50" spans="1:14">
      <c r="A50" s="143" t="s">
        <v>187</v>
      </c>
      <c r="B50" s="143"/>
      <c r="C50" s="35"/>
      <c r="D50" s="293">
        <v>33176</v>
      </c>
      <c r="E50" s="293">
        <v>43960</v>
      </c>
      <c r="F50" s="293">
        <v>54745</v>
      </c>
      <c r="G50" s="117">
        <v>55292</v>
      </c>
      <c r="H50" s="43">
        <f t="shared" ref="H50" si="14">G50/E50</f>
        <v>1.2577797998180165</v>
      </c>
      <c r="I50" s="51">
        <f t="shared" ref="I50" si="15">(F50/D50)-1</f>
        <v>0.65013865444899932</v>
      </c>
      <c r="J50" s="14" t="s">
        <v>305</v>
      </c>
      <c r="K50" s="29"/>
      <c r="L50" s="29"/>
      <c r="M50" s="29"/>
      <c r="N50" s="29"/>
    </row>
    <row r="51" spans="1:14">
      <c r="C51" s="34"/>
      <c r="D51" s="117"/>
      <c r="E51" s="117"/>
      <c r="F51" s="117"/>
      <c r="G51" s="117"/>
      <c r="H51" s="43"/>
      <c r="I51" s="51"/>
      <c r="K51" s="29"/>
      <c r="L51" s="29"/>
      <c r="M51" s="29"/>
      <c r="N51" s="29"/>
    </row>
    <row r="52" spans="1:14">
      <c r="A52" s="143" t="s">
        <v>188</v>
      </c>
      <c r="B52" s="143"/>
      <c r="C52" s="34"/>
      <c r="D52" s="292">
        <v>45465</v>
      </c>
      <c r="E52" s="292">
        <v>53910</v>
      </c>
      <c r="F52" s="292">
        <v>63945</v>
      </c>
      <c r="G52" s="292">
        <v>51357</v>
      </c>
      <c r="H52" s="43">
        <f t="shared" ref="H52:H58" si="16">G52/E52</f>
        <v>0.95264329437952144</v>
      </c>
      <c r="I52" s="51">
        <f t="shared" ref="I52:I58" si="17">(F52/D52)-1</f>
        <v>0.40646651270207856</v>
      </c>
      <c r="J52" s="14" t="s">
        <v>215</v>
      </c>
      <c r="K52" s="29"/>
      <c r="L52" s="29"/>
      <c r="M52" s="29"/>
      <c r="N52" s="29"/>
    </row>
    <row r="53" spans="1:14">
      <c r="A53" s="143" t="s">
        <v>29</v>
      </c>
      <c r="B53" s="143"/>
      <c r="C53" s="34"/>
      <c r="D53" s="293">
        <v>44755</v>
      </c>
      <c r="E53" s="292">
        <f t="shared" ref="E53" si="18">(D53+F53)/2</f>
        <v>59300.5</v>
      </c>
      <c r="F53" s="293">
        <v>73846</v>
      </c>
      <c r="G53" s="117">
        <v>42644</v>
      </c>
      <c r="H53" s="43">
        <f t="shared" ref="H53:H54" si="19">G53/E53</f>
        <v>0.71911703948533312</v>
      </c>
      <c r="I53" s="51">
        <f t="shared" ref="I53:I54" si="20">(F53/D53)-1</f>
        <v>0.65000558596804825</v>
      </c>
      <c r="J53" s="14" t="s">
        <v>180</v>
      </c>
      <c r="K53" s="29"/>
      <c r="L53" s="29"/>
      <c r="M53" s="29"/>
      <c r="N53" s="29"/>
    </row>
    <row r="54" spans="1:14">
      <c r="A54" s="143" t="s">
        <v>189</v>
      </c>
      <c r="B54" s="143"/>
      <c r="C54" s="34"/>
      <c r="D54" s="293">
        <v>38245</v>
      </c>
      <c r="E54" s="293">
        <v>48763</v>
      </c>
      <c r="F54" s="293">
        <v>59280</v>
      </c>
      <c r="G54" s="117">
        <v>45762</v>
      </c>
      <c r="H54" s="43">
        <f t="shared" si="19"/>
        <v>0.93845743699116135</v>
      </c>
      <c r="I54" s="51">
        <f t="shared" si="20"/>
        <v>0.55000653680219647</v>
      </c>
      <c r="J54" s="14" t="s">
        <v>49</v>
      </c>
      <c r="K54" s="29"/>
      <c r="L54" s="29"/>
      <c r="M54" s="29"/>
      <c r="N54" s="29"/>
    </row>
    <row r="55" spans="1:14">
      <c r="A55" s="143" t="s">
        <v>32</v>
      </c>
      <c r="B55" s="143"/>
      <c r="C55" s="34"/>
      <c r="D55" s="295">
        <v>43926</v>
      </c>
      <c r="E55" s="295">
        <v>56226</v>
      </c>
      <c r="F55" s="295">
        <v>68526</v>
      </c>
      <c r="G55" s="114">
        <v>43995</v>
      </c>
      <c r="H55" s="43">
        <f t="shared" si="16"/>
        <v>0.78246718599935972</v>
      </c>
      <c r="I55" s="51">
        <f t="shared" si="17"/>
        <v>0.56003278240677501</v>
      </c>
      <c r="J55" s="14" t="s">
        <v>49</v>
      </c>
      <c r="K55" s="29"/>
      <c r="L55" s="29"/>
      <c r="M55" s="29"/>
      <c r="N55" s="29"/>
    </row>
    <row r="56" spans="1:14">
      <c r="A56" s="143" t="s">
        <v>33</v>
      </c>
      <c r="B56" s="143"/>
      <c r="C56" s="34"/>
      <c r="D56" s="292">
        <v>47669.601252641864</v>
      </c>
      <c r="E56" s="292">
        <v>59595.55326259289</v>
      </c>
      <c r="F56" s="292">
        <v>71521.505272543931</v>
      </c>
      <c r="G56" s="107">
        <v>60902.400000000001</v>
      </c>
      <c r="H56" s="43">
        <f t="shared" si="16"/>
        <v>1.0219285947669421</v>
      </c>
      <c r="I56" s="51">
        <f t="shared" si="17"/>
        <v>0.50035879036391528</v>
      </c>
      <c r="J56" s="14" t="s">
        <v>163</v>
      </c>
      <c r="K56" s="29"/>
      <c r="L56" s="29"/>
      <c r="M56" s="29"/>
      <c r="N56" s="29"/>
    </row>
    <row r="57" spans="1:14">
      <c r="A57" s="143" t="s">
        <v>34</v>
      </c>
      <c r="B57" s="143"/>
      <c r="C57" s="34"/>
      <c r="D57" s="293">
        <v>43443</v>
      </c>
      <c r="E57" s="293">
        <v>54304</v>
      </c>
      <c r="F57" s="293">
        <v>65165</v>
      </c>
      <c r="G57" s="117">
        <v>44085</v>
      </c>
      <c r="H57" s="43">
        <f t="shared" si="16"/>
        <v>0.81181865055981139</v>
      </c>
      <c r="I57" s="51">
        <f t="shared" si="17"/>
        <v>0.50001150933407001</v>
      </c>
      <c r="J57" s="14" t="s">
        <v>181</v>
      </c>
      <c r="K57" s="29"/>
      <c r="L57" s="29"/>
      <c r="M57" s="29"/>
      <c r="N57" s="29"/>
    </row>
    <row r="58" spans="1:14">
      <c r="A58" s="143" t="s">
        <v>35</v>
      </c>
      <c r="B58" s="143"/>
      <c r="C58" s="34"/>
      <c r="D58" s="302">
        <v>31816</v>
      </c>
      <c r="E58" s="302">
        <v>40565</v>
      </c>
      <c r="F58" s="302">
        <v>49315</v>
      </c>
      <c r="G58" s="117">
        <v>33519</v>
      </c>
      <c r="H58" s="43">
        <f t="shared" si="16"/>
        <v>0.82630346357697526</v>
      </c>
      <c r="I58" s="51">
        <f t="shared" si="17"/>
        <v>0.55000628614533564</v>
      </c>
      <c r="J58" s="14" t="s">
        <v>143</v>
      </c>
      <c r="K58" s="29"/>
      <c r="L58" s="29"/>
      <c r="M58" s="29"/>
      <c r="N58" s="29"/>
    </row>
    <row r="59" spans="1:14" ht="4.9000000000000004" customHeight="1">
      <c r="A59" s="165"/>
      <c r="B59" s="165"/>
      <c r="C59" s="167"/>
      <c r="D59" s="168"/>
      <c r="E59" s="168"/>
      <c r="F59" s="168"/>
      <c r="G59" s="168"/>
      <c r="H59" s="169"/>
      <c r="I59" s="170"/>
      <c r="J59" s="165"/>
      <c r="K59" s="29"/>
      <c r="L59" s="29"/>
      <c r="M59" s="29"/>
      <c r="N59" s="29"/>
    </row>
    <row r="60" spans="1:14">
      <c r="A60" s="171" t="s">
        <v>49</v>
      </c>
      <c r="B60" s="171"/>
      <c r="C60" s="39">
        <v>68</v>
      </c>
      <c r="D60" s="121">
        <f>VLOOKUP(C60,'Curr Pay Plan'!$A$2:$D$100,2)</f>
        <v>40366.44</v>
      </c>
      <c r="E60" s="121">
        <f>VLOOKUP(C60,'Curr Pay Plan'!$A$2:$D$100,3)</f>
        <v>48701.581482954134</v>
      </c>
      <c r="F60" s="121">
        <f>VLOOKUP(C60,'Curr Pay Plan'!$A$2:$D$100,4)</f>
        <v>57036.722965908259</v>
      </c>
      <c r="G60" s="124">
        <v>41375</v>
      </c>
      <c r="H60" s="52">
        <f t="shared" ref="H60:H66" si="21">G60/E60</f>
        <v>0.84956173372894506</v>
      </c>
      <c r="I60" s="53">
        <f t="shared" ref="I60:I66" si="22">(F60/D60)-1</f>
        <v>0.41297382097376567</v>
      </c>
      <c r="J60" s="175"/>
      <c r="K60" s="7"/>
      <c r="L60" s="7"/>
      <c r="M60" s="7"/>
      <c r="N60" s="7"/>
    </row>
    <row r="61" spans="1:14">
      <c r="A61" s="115" t="s">
        <v>11</v>
      </c>
      <c r="B61" s="141">
        <f t="shared" ref="B61:B66" si="23">D61*104%</f>
        <v>42366.230530274763</v>
      </c>
      <c r="C61" s="55">
        <f>(D61/D60)-1</f>
        <v>9.173960479650578E-3</v>
      </c>
      <c r="D61" s="119">
        <f>AVERAGE(D48:D58)</f>
        <v>40736.760125264191</v>
      </c>
      <c r="E61" s="119">
        <f>AVERAGE(E48:E58)</f>
        <v>51521.405326259286</v>
      </c>
      <c r="F61" s="119">
        <f>AVERAGE(F48:F58)</f>
        <v>62465.150527254402</v>
      </c>
      <c r="G61" s="119">
        <f>AVERAGE(G48:G58)</f>
        <v>46354.636666666673</v>
      </c>
      <c r="H61" s="50">
        <f t="shared" si="21"/>
        <v>0.89971607670881548</v>
      </c>
      <c r="I61" s="51">
        <f t="shared" si="22"/>
        <v>0.53338533391404042</v>
      </c>
      <c r="J61" s="175"/>
      <c r="K61" s="29"/>
      <c r="L61" s="29"/>
      <c r="M61" s="29"/>
      <c r="N61" s="29"/>
    </row>
    <row r="62" spans="1:14">
      <c r="A62" s="155" t="s">
        <v>21</v>
      </c>
      <c r="B62" s="141">
        <f t="shared" si="23"/>
        <v>44441.8</v>
      </c>
      <c r="C62" s="55">
        <f>(D62/D60)-1</f>
        <v>5.8614532269875674E-2</v>
      </c>
      <c r="D62" s="119">
        <f>MEDIAN(D48:D58)</f>
        <v>42732.5</v>
      </c>
      <c r="E62" s="119">
        <f>MEDIAN(E48:E58)</f>
        <v>53219</v>
      </c>
      <c r="F62" s="119">
        <f>MEDIAN(F48:F58)</f>
        <v>63489</v>
      </c>
      <c r="G62" s="119">
        <f>MEDIAN(G48:G58)</f>
        <v>44085</v>
      </c>
      <c r="H62" s="50">
        <f t="shared" si="21"/>
        <v>0.82836956725981326</v>
      </c>
      <c r="I62" s="51">
        <f t="shared" si="22"/>
        <v>0.48573100099455924</v>
      </c>
      <c r="J62" s="175"/>
      <c r="K62" s="29"/>
      <c r="L62" s="29"/>
      <c r="M62" s="29"/>
      <c r="N62" s="29"/>
    </row>
    <row r="63" spans="1:14">
      <c r="A63" s="115" t="s">
        <v>22</v>
      </c>
      <c r="B63" s="141">
        <f t="shared" si="23"/>
        <v>38843.306666666671</v>
      </c>
      <c r="C63" s="55">
        <f>(D63/D60)-1</f>
        <v>-7.4742946533473464E-2</v>
      </c>
      <c r="D63" s="119">
        <f>AVERAGE(D48:D50)</f>
        <v>37349.333333333336</v>
      </c>
      <c r="E63" s="119">
        <f>AVERAGE(E48:E50)</f>
        <v>47516.666666666664</v>
      </c>
      <c r="F63" s="119">
        <f>AVERAGE(F48:F50)</f>
        <v>57684.333333333336</v>
      </c>
      <c r="G63" s="119">
        <f>AVERAGE(G48:G50)</f>
        <v>47463.665000000001</v>
      </c>
      <c r="H63" s="50">
        <f t="shared" si="21"/>
        <v>0.99888456681866022</v>
      </c>
      <c r="I63" s="51">
        <f t="shared" si="22"/>
        <v>0.54445416250178491</v>
      </c>
      <c r="J63" s="175"/>
      <c r="K63" s="29"/>
      <c r="L63" s="29"/>
      <c r="M63" s="29"/>
      <c r="N63" s="29"/>
    </row>
    <row r="64" spans="1:14">
      <c r="A64" s="115" t="s">
        <v>23</v>
      </c>
      <c r="B64" s="141">
        <f t="shared" si="23"/>
        <v>38324</v>
      </c>
      <c r="C64" s="55">
        <f>(D64/D60)-1</f>
        <v>-8.7112958190021295E-2</v>
      </c>
      <c r="D64" s="119">
        <f>MEDIAN(D48:D50)</f>
        <v>36850</v>
      </c>
      <c r="E64" s="119">
        <f>MEDIAN(E48:E50)</f>
        <v>46062</v>
      </c>
      <c r="F64" s="119">
        <f>MEDIAN(F48:F50)</f>
        <v>55275</v>
      </c>
      <c r="G64" s="119">
        <f>MEDIAN(G48:G50)</f>
        <v>47463.665000000001</v>
      </c>
      <c r="H64" s="50">
        <f t="shared" si="21"/>
        <v>1.030429963961617</v>
      </c>
      <c r="I64" s="51">
        <f t="shared" si="22"/>
        <v>0.5</v>
      </c>
      <c r="J64" s="175"/>
      <c r="K64" s="29"/>
      <c r="L64" s="29"/>
      <c r="M64" s="29"/>
      <c r="N64" s="29"/>
    </row>
    <row r="65" spans="1:14">
      <c r="A65" s="115" t="s">
        <v>81</v>
      </c>
      <c r="B65" s="141">
        <f t="shared" si="23"/>
        <v>43876.055043249653</v>
      </c>
      <c r="C65" s="55">
        <f>(D65/D60)-1</f>
        <v>4.5138349199560945E-2</v>
      </c>
      <c r="D65" s="119">
        <f>AVERAGE(D52:D58)</f>
        <v>42188.514464663123</v>
      </c>
      <c r="E65" s="119">
        <f>AVERAGE(E52:E58)</f>
        <v>53237.721894656126</v>
      </c>
      <c r="F65" s="119">
        <f>AVERAGE(F52:F58)</f>
        <v>64514.072181791991</v>
      </c>
      <c r="G65" s="119">
        <f>AVERAGE(G52:G58)</f>
        <v>46037.771428571432</v>
      </c>
      <c r="H65" s="50">
        <f t="shared" si="21"/>
        <v>0.86475847932915761</v>
      </c>
      <c r="I65" s="51">
        <f t="shared" si="22"/>
        <v>0.5291856800463699</v>
      </c>
      <c r="J65" s="175"/>
      <c r="K65" s="29"/>
      <c r="L65" s="29"/>
      <c r="M65" s="29"/>
      <c r="N65" s="29"/>
    </row>
    <row r="66" spans="1:14">
      <c r="A66" s="115" t="s">
        <v>80</v>
      </c>
      <c r="B66" s="141">
        <f t="shared" si="23"/>
        <v>45683.040000000001</v>
      </c>
      <c r="C66" s="55">
        <f>(D66/D60)-1</f>
        <v>8.8181172280736186E-2</v>
      </c>
      <c r="D66" s="119">
        <f>MEDIAN(D52:D58)</f>
        <v>43926</v>
      </c>
      <c r="E66" s="119">
        <f>MEDIAN(E52:E58)</f>
        <v>54304</v>
      </c>
      <c r="F66" s="119">
        <f>MEDIAN(F52:F58)</f>
        <v>65165</v>
      </c>
      <c r="G66" s="119">
        <f>MEDIAN(G52:G58)</f>
        <v>44085</v>
      </c>
      <c r="H66" s="50">
        <f t="shared" si="21"/>
        <v>0.81181865055981139</v>
      </c>
      <c r="I66" s="51">
        <f t="shared" si="22"/>
        <v>0.48351773437144296</v>
      </c>
      <c r="J66" s="175"/>
      <c r="K66" s="29"/>
      <c r="L66" s="29"/>
      <c r="M66" s="29"/>
      <c r="N66" s="29"/>
    </row>
    <row r="67" spans="1:14">
      <c r="A67" s="116" t="s">
        <v>24</v>
      </c>
      <c r="B67" s="116"/>
      <c r="C67" s="39">
        <v>69</v>
      </c>
      <c r="D67" s="123">
        <f>VLOOKUP(C67,'Curr Pay Plan'!$A$2:$D$100,2)</f>
        <v>42408.480000000003</v>
      </c>
      <c r="E67" s="123">
        <f>VLOOKUP(C67,'Curr Pay Plan'!$A$2:$D$100,3)</f>
        <v>51165.276013644769</v>
      </c>
      <c r="F67" s="123">
        <f>VLOOKUP(C67,'Curr Pay Plan'!$A$2:$D$100,4)</f>
        <v>59922.072027289534</v>
      </c>
      <c r="G67" s="124"/>
      <c r="H67" s="52"/>
      <c r="I67" s="53"/>
      <c r="J67" s="175"/>
      <c r="K67" s="29"/>
      <c r="L67" s="29"/>
      <c r="M67" s="29"/>
      <c r="N67" s="29"/>
    </row>
    <row r="68" spans="1:14">
      <c r="A68" s="116" t="s">
        <v>25</v>
      </c>
      <c r="B68" s="116"/>
      <c r="C68" s="39"/>
      <c r="D68" s="123"/>
      <c r="E68" s="123"/>
      <c r="F68" s="123"/>
      <c r="G68" s="125"/>
      <c r="H68" s="50"/>
      <c r="I68" s="51"/>
      <c r="J68" s="175"/>
    </row>
    <row r="69" spans="1:14" ht="28.9" customHeight="1">
      <c r="A69" s="330"/>
      <c r="B69" s="330"/>
      <c r="C69" s="330"/>
      <c r="D69" s="330"/>
      <c r="E69" s="330"/>
      <c r="F69" s="330"/>
      <c r="G69" s="330"/>
      <c r="H69" s="330"/>
      <c r="I69" s="330"/>
      <c r="J69" s="330"/>
    </row>
    <row r="70" spans="1:14" ht="15" customHeight="1">
      <c r="A70" s="311"/>
      <c r="B70" s="311"/>
      <c r="C70" s="311"/>
      <c r="D70" s="311"/>
      <c r="E70" s="311"/>
      <c r="F70" s="311"/>
      <c r="G70" s="311"/>
      <c r="H70" s="311"/>
      <c r="I70" s="311"/>
      <c r="J70" s="311"/>
    </row>
    <row r="71" spans="1:14">
      <c r="A71" s="143" t="s">
        <v>28</v>
      </c>
      <c r="B71" s="143"/>
      <c r="C71" s="34"/>
      <c r="D71" s="292">
        <v>44123</v>
      </c>
      <c r="E71" s="292">
        <v>55154</v>
      </c>
      <c r="F71" s="292">
        <v>66185</v>
      </c>
      <c r="G71" s="107"/>
      <c r="H71" s="43"/>
      <c r="I71" s="51"/>
      <c r="J71" s="14" t="s">
        <v>1158</v>
      </c>
      <c r="K71" s="29"/>
      <c r="L71" s="29"/>
      <c r="M71" s="29"/>
      <c r="N71" s="29"/>
    </row>
    <row r="72" spans="1:14">
      <c r="A72" s="143" t="s">
        <v>31</v>
      </c>
      <c r="B72" s="143"/>
      <c r="C72" s="34"/>
      <c r="D72" s="292">
        <v>47171</v>
      </c>
      <c r="E72" s="292">
        <v>58964</v>
      </c>
      <c r="F72" s="292">
        <v>70757</v>
      </c>
      <c r="G72" s="107"/>
      <c r="H72" s="43">
        <f t="shared" ref="H72:H73" si="24">G72/E72</f>
        <v>0</v>
      </c>
      <c r="I72" s="51">
        <f t="shared" ref="I72:I73" si="25">(F72/D72)-1</f>
        <v>0.50001059973288675</v>
      </c>
      <c r="J72" s="14" t="s">
        <v>1248</v>
      </c>
      <c r="K72" s="29"/>
      <c r="L72" s="29"/>
      <c r="M72" s="29"/>
      <c r="N72" s="29"/>
    </row>
    <row r="73" spans="1:14">
      <c r="A73" s="143" t="s">
        <v>187</v>
      </c>
      <c r="B73" s="143"/>
      <c r="C73" s="35"/>
      <c r="D73" s="163"/>
      <c r="E73" s="163"/>
      <c r="F73" s="163"/>
      <c r="G73" s="163"/>
      <c r="H73" s="43" t="e">
        <f t="shared" si="24"/>
        <v>#DIV/0!</v>
      </c>
      <c r="I73" s="51" t="e">
        <f t="shared" si="25"/>
        <v>#DIV/0!</v>
      </c>
      <c r="J73" s="115"/>
      <c r="K73" s="29"/>
      <c r="L73" s="29"/>
      <c r="M73" s="29"/>
      <c r="N73" s="29"/>
    </row>
    <row r="74" spans="1:14">
      <c r="C74" s="34"/>
      <c r="D74" s="117"/>
      <c r="E74" s="117"/>
      <c r="F74" s="117"/>
      <c r="G74" s="117"/>
      <c r="H74" s="43"/>
      <c r="I74" s="51"/>
      <c r="K74" s="29"/>
      <c r="L74" s="29"/>
      <c r="M74" s="29"/>
      <c r="N74" s="29"/>
    </row>
    <row r="75" spans="1:14">
      <c r="A75" s="143" t="s">
        <v>188</v>
      </c>
      <c r="B75" s="143"/>
      <c r="C75" s="34"/>
      <c r="D75" s="293">
        <v>51642</v>
      </c>
      <c r="E75" s="293">
        <v>61251</v>
      </c>
      <c r="F75" s="293">
        <v>72672</v>
      </c>
      <c r="G75" s="293">
        <v>67536</v>
      </c>
      <c r="H75" s="43">
        <f t="shared" ref="H75" si="26">G75/E75</f>
        <v>1.102610569623353</v>
      </c>
      <c r="I75" s="51">
        <f t="shared" ref="I75" si="27">(F75/D75)-1</f>
        <v>0.4072266759614267</v>
      </c>
      <c r="J75" s="14" t="s">
        <v>214</v>
      </c>
      <c r="K75" s="29"/>
      <c r="L75" s="29"/>
      <c r="M75" s="29"/>
      <c r="N75" s="29"/>
    </row>
    <row r="76" spans="1:14">
      <c r="A76" s="143" t="s">
        <v>29</v>
      </c>
      <c r="B76" s="143"/>
      <c r="C76" s="34"/>
      <c r="D76" s="126"/>
      <c r="E76" s="126"/>
      <c r="F76" s="126"/>
      <c r="G76" s="107"/>
      <c r="H76" s="43" t="e">
        <f t="shared" ref="H76:H81" si="28">G76/E76</f>
        <v>#DIV/0!</v>
      </c>
      <c r="I76" s="51" t="e">
        <f t="shared" ref="I76:I81" si="29">(F76/D76)-1</f>
        <v>#DIV/0!</v>
      </c>
      <c r="K76" s="29"/>
      <c r="L76" s="29"/>
      <c r="M76" s="29"/>
      <c r="N76" s="29"/>
    </row>
    <row r="77" spans="1:14">
      <c r="A77" s="143" t="s">
        <v>189</v>
      </c>
      <c r="B77" s="143"/>
      <c r="C77" s="34"/>
      <c r="D77" s="117"/>
      <c r="E77" s="117"/>
      <c r="F77" s="117"/>
      <c r="G77" s="117"/>
      <c r="H77" s="43"/>
      <c r="I77" s="51"/>
      <c r="J77" s="14" t="s">
        <v>186</v>
      </c>
      <c r="K77" s="29"/>
      <c r="L77" s="29"/>
      <c r="M77" s="29"/>
      <c r="N77" s="29"/>
    </row>
    <row r="78" spans="1:14">
      <c r="A78" s="143" t="s">
        <v>32</v>
      </c>
      <c r="B78" s="143"/>
      <c r="C78" s="34"/>
      <c r="D78" s="295">
        <v>46839</v>
      </c>
      <c r="E78" s="295">
        <v>59838</v>
      </c>
      <c r="F78" s="295">
        <v>72835</v>
      </c>
      <c r="G78" s="114">
        <v>63339</v>
      </c>
      <c r="H78" s="43">
        <f t="shared" si="28"/>
        <v>1.0585079715231125</v>
      </c>
      <c r="I78" s="51">
        <f t="shared" si="29"/>
        <v>0.5550075791541238</v>
      </c>
      <c r="J78" s="14" t="s">
        <v>1166</v>
      </c>
      <c r="K78" s="29"/>
      <c r="L78" s="29"/>
      <c r="M78" s="29"/>
      <c r="N78" s="29"/>
    </row>
    <row r="79" spans="1:14">
      <c r="A79" s="143" t="s">
        <v>33</v>
      </c>
      <c r="B79" s="143"/>
      <c r="C79" s="34"/>
      <c r="D79" s="292">
        <v>47939</v>
      </c>
      <c r="E79" s="292">
        <v>59929</v>
      </c>
      <c r="F79" s="292">
        <v>71919</v>
      </c>
      <c r="G79" s="107">
        <v>55744</v>
      </c>
      <c r="H79" s="43">
        <f t="shared" si="28"/>
        <v>0.93016736471491268</v>
      </c>
      <c r="I79" s="51">
        <f t="shared" si="29"/>
        <v>0.50021902834852616</v>
      </c>
      <c r="J79" s="14" t="s">
        <v>1163</v>
      </c>
      <c r="K79" s="29"/>
      <c r="L79" s="29"/>
      <c r="M79" s="29"/>
      <c r="N79" s="29"/>
    </row>
    <row r="80" spans="1:14">
      <c r="A80" s="143" t="s">
        <v>34</v>
      </c>
      <c r="B80" s="143"/>
      <c r="C80" s="34"/>
      <c r="D80" s="293">
        <v>47896</v>
      </c>
      <c r="E80" s="293">
        <v>59870</v>
      </c>
      <c r="F80" s="293">
        <v>71844</v>
      </c>
      <c r="G80" s="117">
        <v>48604</v>
      </c>
      <c r="H80" s="43">
        <f t="shared" si="28"/>
        <v>0.81182562218139298</v>
      </c>
      <c r="I80" s="51">
        <f t="shared" si="29"/>
        <v>0.5</v>
      </c>
      <c r="J80" s="14" t="s">
        <v>1161</v>
      </c>
      <c r="K80" s="29"/>
      <c r="L80" s="29"/>
      <c r="M80" s="29"/>
      <c r="N80" s="29"/>
    </row>
    <row r="81" spans="1:14">
      <c r="A81" s="143" t="s">
        <v>35</v>
      </c>
      <c r="B81" s="143"/>
      <c r="C81" s="34"/>
      <c r="D81" s="302">
        <v>47551</v>
      </c>
      <c r="E81" s="302">
        <v>60628</v>
      </c>
      <c r="F81" s="302">
        <v>73704</v>
      </c>
      <c r="G81" s="117">
        <v>44776</v>
      </c>
      <c r="H81" s="43">
        <f t="shared" si="28"/>
        <v>0.73853664973279676</v>
      </c>
      <c r="I81" s="51">
        <f t="shared" si="29"/>
        <v>0.54999894849740283</v>
      </c>
      <c r="J81" s="14" t="s">
        <v>1159</v>
      </c>
      <c r="K81" s="29"/>
      <c r="L81" s="29"/>
      <c r="M81" s="29"/>
      <c r="N81" s="29"/>
    </row>
    <row r="82" spans="1:14" ht="4.9000000000000004" customHeight="1">
      <c r="A82" s="165"/>
      <c r="B82" s="165"/>
      <c r="C82" s="167"/>
      <c r="D82" s="168"/>
      <c r="E82" s="168"/>
      <c r="F82" s="168"/>
      <c r="G82" s="168"/>
      <c r="H82" s="169"/>
      <c r="I82" s="170"/>
      <c r="J82" s="165"/>
      <c r="K82" s="29"/>
      <c r="L82" s="29"/>
      <c r="M82" s="29"/>
      <c r="N82" s="29"/>
    </row>
    <row r="83" spans="1:14">
      <c r="A83" s="171" t="s">
        <v>203</v>
      </c>
      <c r="B83" s="171"/>
      <c r="C83" s="39">
        <v>71</v>
      </c>
      <c r="D83" s="121">
        <f>VLOOKUP(C83,'Curr Pay Plan'!$A$2:$D$100,2)</f>
        <v>46811.5</v>
      </c>
      <c r="E83" s="121">
        <f>VLOOKUP(C83,'Curr Pay Plan'!$A$2:$D$100,3)</f>
        <v>56477.462010256721</v>
      </c>
      <c r="F83" s="121">
        <f>VLOOKUP(C83,'Curr Pay Plan'!$A$2:$D$100,4)</f>
        <v>66143.424020513441</v>
      </c>
      <c r="G83" s="124">
        <v>64530</v>
      </c>
      <c r="H83" s="52">
        <f t="shared" ref="H83:H89" si="30">G83/E83</f>
        <v>1.1425796716623151</v>
      </c>
      <c r="I83" s="53">
        <f t="shared" ref="I83:I89" si="31">(F83/D83)-1</f>
        <v>0.41297382097376589</v>
      </c>
      <c r="J83" s="175"/>
      <c r="K83" s="7"/>
      <c r="L83" s="7"/>
      <c r="M83" s="7"/>
      <c r="N83" s="7"/>
    </row>
    <row r="84" spans="1:14">
      <c r="A84" s="115" t="s">
        <v>11</v>
      </c>
      <c r="B84" s="141">
        <f t="shared" ref="B84:B89" si="32">D84*104%</f>
        <v>49498.205714285716</v>
      </c>
      <c r="C84" s="55">
        <f>(D84/D83)-1</f>
        <v>1.6725133170878426E-2</v>
      </c>
      <c r="D84" s="119">
        <f>AVERAGE(D71:D81)</f>
        <v>47594.428571428572</v>
      </c>
      <c r="E84" s="119">
        <f>AVERAGE(E71:E81)</f>
        <v>59376.285714285717</v>
      </c>
      <c r="F84" s="119">
        <f>AVERAGE(F71:F81)</f>
        <v>71416.571428571435</v>
      </c>
      <c r="G84" s="119">
        <f>AVERAGE(G71:G81)</f>
        <v>55999.8</v>
      </c>
      <c r="H84" s="50">
        <f t="shared" si="30"/>
        <v>0.94313410356226868</v>
      </c>
      <c r="I84" s="51">
        <f t="shared" si="31"/>
        <v>0.50052377078949828</v>
      </c>
      <c r="J84" s="175"/>
      <c r="K84" s="29"/>
      <c r="L84" s="29"/>
      <c r="M84" s="29"/>
      <c r="N84" s="29"/>
    </row>
    <row r="85" spans="1:14">
      <c r="A85" s="155" t="s">
        <v>21</v>
      </c>
      <c r="B85" s="141">
        <f t="shared" si="32"/>
        <v>49453.04</v>
      </c>
      <c r="C85" s="55">
        <f>(D85/D83)-1</f>
        <v>1.5797400211486456E-2</v>
      </c>
      <c r="D85" s="119">
        <f>MEDIAN(D71:D81)</f>
        <v>47551</v>
      </c>
      <c r="E85" s="119">
        <f>MEDIAN(E71:E81)</f>
        <v>59870</v>
      </c>
      <c r="F85" s="119">
        <f>MEDIAN(F71:F81)</f>
        <v>71919</v>
      </c>
      <c r="G85" s="119">
        <f>MEDIAN(G71:G81)</f>
        <v>55744</v>
      </c>
      <c r="H85" s="50">
        <f t="shared" si="30"/>
        <v>0.93108401536662766</v>
      </c>
      <c r="I85" s="51">
        <f t="shared" si="31"/>
        <v>0.51246030577695523</v>
      </c>
      <c r="J85" s="175"/>
      <c r="K85" s="29"/>
      <c r="L85" s="29"/>
      <c r="M85" s="29"/>
      <c r="N85" s="29"/>
    </row>
    <row r="86" spans="1:14">
      <c r="A86" s="115" t="s">
        <v>22</v>
      </c>
      <c r="B86" s="141">
        <f t="shared" si="32"/>
        <v>47472.880000000005</v>
      </c>
      <c r="C86" s="55">
        <f>(D86/D83)-1</f>
        <v>-2.4876365850271864E-2</v>
      </c>
      <c r="D86" s="119">
        <f>AVERAGE(D71:D73)</f>
        <v>45647</v>
      </c>
      <c r="E86" s="119">
        <f>AVERAGE(E71:E73)</f>
        <v>57059</v>
      </c>
      <c r="F86" s="119">
        <f>AVERAGE(F71:F73)</f>
        <v>68471</v>
      </c>
      <c r="G86" s="119" t="e">
        <f>AVERAGE(G71:G73)</f>
        <v>#DIV/0!</v>
      </c>
      <c r="H86" s="50" t="e">
        <f t="shared" si="30"/>
        <v>#DIV/0!</v>
      </c>
      <c r="I86" s="51">
        <f t="shared" si="31"/>
        <v>0.50001095362236292</v>
      </c>
      <c r="J86" s="175"/>
      <c r="K86" s="29"/>
      <c r="L86" s="29"/>
      <c r="M86" s="29"/>
      <c r="N86" s="29"/>
    </row>
    <row r="87" spans="1:14">
      <c r="A87" s="115" t="s">
        <v>23</v>
      </c>
      <c r="B87" s="141">
        <f t="shared" si="32"/>
        <v>47472.880000000005</v>
      </c>
      <c r="C87" s="55">
        <f>(D87/D83)-1</f>
        <v>-2.4876365850271864E-2</v>
      </c>
      <c r="D87" s="119">
        <f>MEDIAN(D71:D73)</f>
        <v>45647</v>
      </c>
      <c r="E87" s="119">
        <f>MEDIAN(E71:E73)</f>
        <v>57059</v>
      </c>
      <c r="F87" s="119">
        <f>MEDIAN(F71:F73)</f>
        <v>68471</v>
      </c>
      <c r="G87" s="119" t="e">
        <f>MEDIAN(G71:G73)</f>
        <v>#NUM!</v>
      </c>
      <c r="H87" s="50" t="e">
        <f t="shared" si="30"/>
        <v>#NUM!</v>
      </c>
      <c r="I87" s="51">
        <f t="shared" si="31"/>
        <v>0.50001095362236292</v>
      </c>
      <c r="J87" s="175"/>
      <c r="K87" s="29"/>
      <c r="L87" s="29"/>
      <c r="M87" s="29"/>
      <c r="N87" s="29"/>
    </row>
    <row r="88" spans="1:14">
      <c r="A88" s="115" t="s">
        <v>81</v>
      </c>
      <c r="B88" s="141">
        <f t="shared" si="32"/>
        <v>50308.336000000003</v>
      </c>
      <c r="C88" s="55">
        <f>(D88/D83)-1</f>
        <v>3.3365732779338408E-2</v>
      </c>
      <c r="D88" s="119">
        <f>AVERAGE(D75:D81)</f>
        <v>48373.4</v>
      </c>
      <c r="E88" s="119">
        <f>AVERAGE(E75:E81)</f>
        <v>60303.199999999997</v>
      </c>
      <c r="F88" s="119">
        <f>AVERAGE(F75:F81)</f>
        <v>72594.8</v>
      </c>
      <c r="G88" s="119">
        <f>AVERAGE(G75:G81)</f>
        <v>55999.8</v>
      </c>
      <c r="H88" s="50">
        <f t="shared" si="30"/>
        <v>0.92863728624683273</v>
      </c>
      <c r="I88" s="51">
        <f t="shared" si="31"/>
        <v>0.50071733638735338</v>
      </c>
      <c r="J88" s="175"/>
      <c r="K88" s="29"/>
      <c r="L88" s="29"/>
      <c r="M88" s="29"/>
      <c r="N88" s="29"/>
    </row>
    <row r="89" spans="1:14">
      <c r="A89" s="115" t="s">
        <v>80</v>
      </c>
      <c r="B89" s="141">
        <f t="shared" si="32"/>
        <v>49811.840000000004</v>
      </c>
      <c r="C89" s="55">
        <f>(D89/D83)-1</f>
        <v>2.3167384082971143E-2</v>
      </c>
      <c r="D89" s="119">
        <f>MEDIAN(D75:D81)</f>
        <v>47896</v>
      </c>
      <c r="E89" s="119">
        <f>MEDIAN(E75:E81)</f>
        <v>59929</v>
      </c>
      <c r="F89" s="119">
        <f>MEDIAN(F75:F81)</f>
        <v>72672</v>
      </c>
      <c r="G89" s="119">
        <f>MEDIAN(G75:G81)</f>
        <v>55744</v>
      </c>
      <c r="H89" s="50">
        <f t="shared" si="30"/>
        <v>0.93016736471491268</v>
      </c>
      <c r="I89" s="51">
        <f t="shared" si="31"/>
        <v>0.51728745615500249</v>
      </c>
      <c r="J89" s="175"/>
      <c r="K89" s="29"/>
      <c r="L89" s="29"/>
      <c r="M89" s="29"/>
      <c r="N89" s="29"/>
    </row>
    <row r="90" spans="1:14">
      <c r="A90" s="116" t="s">
        <v>24</v>
      </c>
      <c r="B90" s="116"/>
      <c r="C90" s="39">
        <v>72</v>
      </c>
      <c r="D90" s="123">
        <f>VLOOKUP(C90,'Curr Pay Plan'!$A$2:$D$100,2)</f>
        <v>49181.95</v>
      </c>
      <c r="E90" s="123">
        <f>VLOOKUP(C90,'Curr Pay Plan'!$A$2:$D$100,3)</f>
        <v>59337.378907220329</v>
      </c>
      <c r="F90" s="123">
        <f>VLOOKUP(C90,'Curr Pay Plan'!$A$2:$D$100,4)</f>
        <v>69492.807814440661</v>
      </c>
      <c r="G90" s="124"/>
      <c r="H90" s="52"/>
      <c r="I90" s="53"/>
      <c r="J90" s="175"/>
      <c r="K90" s="29"/>
      <c r="L90" s="29"/>
      <c r="M90" s="29"/>
      <c r="N90" s="29"/>
    </row>
    <row r="91" spans="1:14">
      <c r="A91" s="116" t="s">
        <v>25</v>
      </c>
      <c r="B91" s="116"/>
      <c r="C91" s="39"/>
      <c r="D91" s="123"/>
      <c r="E91" s="123"/>
      <c r="F91" s="123"/>
      <c r="G91" s="125"/>
      <c r="H91" s="50"/>
      <c r="I91" s="51"/>
      <c r="J91" s="175"/>
    </row>
    <row r="92" spans="1:14" ht="28.9" customHeight="1">
      <c r="A92" s="330"/>
      <c r="B92" s="330"/>
      <c r="C92" s="330"/>
      <c r="D92" s="330"/>
      <c r="E92" s="330"/>
      <c r="F92" s="330"/>
      <c r="G92" s="330"/>
      <c r="H92" s="330"/>
      <c r="I92" s="330"/>
      <c r="J92" s="330"/>
    </row>
    <row r="93" spans="1:14" ht="15" customHeight="1">
      <c r="A93" s="311"/>
      <c r="B93" s="311"/>
      <c r="C93" s="311"/>
      <c r="D93" s="311"/>
      <c r="E93" s="311"/>
      <c r="F93" s="311"/>
      <c r="G93" s="311"/>
      <c r="H93" s="311"/>
      <c r="I93" s="311"/>
      <c r="J93" s="311"/>
    </row>
    <row r="94" spans="1:14">
      <c r="A94" s="143" t="s">
        <v>28</v>
      </c>
      <c r="B94" s="143"/>
      <c r="C94" s="34"/>
      <c r="D94" s="293">
        <v>42022</v>
      </c>
      <c r="E94" s="293">
        <v>52528</v>
      </c>
      <c r="F94" s="293">
        <v>63033</v>
      </c>
      <c r="G94" s="117"/>
      <c r="H94" s="43">
        <f>G94/E94</f>
        <v>0</v>
      </c>
      <c r="I94" s="51">
        <f>(F94/D94)-1</f>
        <v>0.5</v>
      </c>
      <c r="J94" s="14" t="s">
        <v>1157</v>
      </c>
      <c r="K94" s="29"/>
      <c r="L94" s="29"/>
      <c r="M94" s="29"/>
      <c r="N94" s="29"/>
    </row>
    <row r="95" spans="1:14">
      <c r="A95" s="143" t="s">
        <v>31</v>
      </c>
      <c r="B95" s="143"/>
      <c r="C95" s="34"/>
      <c r="D95" s="117"/>
      <c r="E95" s="117"/>
      <c r="F95" s="117"/>
      <c r="G95" s="117"/>
      <c r="H95" s="43"/>
      <c r="I95" s="51"/>
      <c r="K95" s="29"/>
      <c r="L95" s="29"/>
      <c r="M95" s="29"/>
      <c r="N95" s="29"/>
    </row>
    <row r="96" spans="1:14">
      <c r="A96" s="143" t="s">
        <v>187</v>
      </c>
      <c r="B96" s="143"/>
      <c r="C96" s="34"/>
      <c r="D96" s="293">
        <v>33176</v>
      </c>
      <c r="E96" s="293">
        <v>43960</v>
      </c>
      <c r="F96" s="293">
        <v>54745</v>
      </c>
      <c r="G96" s="117">
        <v>39785</v>
      </c>
      <c r="H96" s="43">
        <f t="shared" ref="H96" si="33">G96/E96</f>
        <v>0.90502729754322109</v>
      </c>
      <c r="I96" s="51">
        <f t="shared" ref="I96" si="34">(F96/D96)-1</f>
        <v>0.65013865444899932</v>
      </c>
      <c r="J96" s="14" t="s">
        <v>306</v>
      </c>
      <c r="K96" s="29"/>
      <c r="L96" s="29"/>
      <c r="M96" s="29"/>
      <c r="N96" s="29"/>
    </row>
    <row r="97" spans="1:14">
      <c r="C97" s="34"/>
      <c r="D97" s="117"/>
      <c r="E97" s="117"/>
      <c r="F97" s="117"/>
      <c r="G97" s="117"/>
      <c r="H97" s="43"/>
      <c r="I97" s="51"/>
      <c r="K97" s="29"/>
      <c r="L97" s="29"/>
      <c r="M97" s="29"/>
      <c r="N97" s="29"/>
    </row>
    <row r="98" spans="1:14">
      <c r="A98" s="143" t="s">
        <v>188</v>
      </c>
      <c r="B98" s="143"/>
      <c r="C98" s="34"/>
      <c r="D98" s="292">
        <v>45465</v>
      </c>
      <c r="E98" s="292">
        <v>53910</v>
      </c>
      <c r="F98" s="292">
        <v>63945</v>
      </c>
      <c r="G98" s="292">
        <v>51357</v>
      </c>
      <c r="H98" s="43">
        <f t="shared" ref="H98" si="35">G98/E98</f>
        <v>0.95264329437952144</v>
      </c>
      <c r="I98" s="51">
        <f t="shared" ref="I98" si="36">(F98/D98)-1</f>
        <v>0.40646651270207856</v>
      </c>
      <c r="J98" s="14" t="s">
        <v>215</v>
      </c>
      <c r="K98" s="29"/>
      <c r="L98" s="29"/>
      <c r="M98" s="29"/>
      <c r="N98" s="29"/>
    </row>
    <row r="99" spans="1:14">
      <c r="A99" s="143" t="s">
        <v>29</v>
      </c>
      <c r="B99" s="143"/>
      <c r="C99" s="34"/>
      <c r="D99" s="293">
        <v>44755</v>
      </c>
      <c r="E99" s="293">
        <v>59300</v>
      </c>
      <c r="F99" s="293">
        <v>73846</v>
      </c>
      <c r="G99" s="117">
        <v>43000</v>
      </c>
      <c r="H99" s="43">
        <f t="shared" ref="H99:H104" si="37">G99/E99</f>
        <v>0.72512647554806076</v>
      </c>
      <c r="I99" s="51">
        <f t="shared" ref="I99:I104" si="38">(F99/D99)-1</f>
        <v>0.65000558596804825</v>
      </c>
      <c r="J99" s="14" t="s">
        <v>1168</v>
      </c>
      <c r="K99" s="29"/>
      <c r="L99" s="29"/>
      <c r="M99" s="29"/>
      <c r="N99" s="29"/>
    </row>
    <row r="100" spans="1:14">
      <c r="A100" s="143" t="s">
        <v>189</v>
      </c>
      <c r="B100" s="143"/>
      <c r="C100" s="34"/>
      <c r="D100" s="293">
        <v>39890</v>
      </c>
      <c r="E100" s="293">
        <v>50860</v>
      </c>
      <c r="F100" s="293">
        <v>61830</v>
      </c>
      <c r="G100" s="117">
        <v>41886</v>
      </c>
      <c r="H100" s="43">
        <f t="shared" si="37"/>
        <v>0.82355485646873772</v>
      </c>
      <c r="I100" s="51">
        <f t="shared" si="38"/>
        <v>0.55001253446979192</v>
      </c>
      <c r="J100" s="14" t="s">
        <v>1168</v>
      </c>
      <c r="K100" s="29"/>
      <c r="L100" s="29"/>
      <c r="M100" s="29"/>
      <c r="N100" s="29"/>
    </row>
    <row r="101" spans="1:14">
      <c r="A101" s="143" t="s">
        <v>32</v>
      </c>
      <c r="B101" s="143"/>
      <c r="C101" s="34"/>
      <c r="D101" s="293">
        <v>41915</v>
      </c>
      <c r="E101" s="293">
        <v>53651</v>
      </c>
      <c r="F101" s="293">
        <v>65387</v>
      </c>
      <c r="G101" s="117">
        <v>57628</v>
      </c>
      <c r="H101" s="43">
        <f t="shared" si="37"/>
        <v>1.0741272296881699</v>
      </c>
      <c r="I101" s="51">
        <f t="shared" si="38"/>
        <v>0.5599904568770131</v>
      </c>
      <c r="J101" s="14" t="s">
        <v>1167</v>
      </c>
      <c r="K101" s="29"/>
      <c r="L101" s="29"/>
      <c r="M101" s="29"/>
      <c r="N101" s="29"/>
    </row>
    <row r="102" spans="1:14">
      <c r="A102" s="143" t="s">
        <v>33</v>
      </c>
      <c r="B102" s="143"/>
      <c r="C102" s="34"/>
      <c r="D102" s="293">
        <v>41343</v>
      </c>
      <c r="E102" s="293">
        <v>51673</v>
      </c>
      <c r="F102" s="293">
        <v>62004</v>
      </c>
      <c r="G102" s="117">
        <v>42785</v>
      </c>
      <c r="H102" s="43">
        <f t="shared" si="37"/>
        <v>0.82799527799818085</v>
      </c>
      <c r="I102" s="51">
        <f t="shared" si="38"/>
        <v>0.49974602713881433</v>
      </c>
      <c r="J102" s="14" t="s">
        <v>1164</v>
      </c>
      <c r="K102" s="29"/>
      <c r="L102" s="29"/>
      <c r="M102" s="29"/>
      <c r="N102" s="29"/>
    </row>
    <row r="103" spans="1:14">
      <c r="A103" s="143" t="s">
        <v>34</v>
      </c>
      <c r="B103" s="143"/>
      <c r="C103" s="34"/>
      <c r="D103" s="293">
        <v>43443</v>
      </c>
      <c r="E103" s="293">
        <v>54304</v>
      </c>
      <c r="F103" s="293">
        <v>65165</v>
      </c>
      <c r="G103" s="117">
        <v>44085</v>
      </c>
      <c r="H103" s="43">
        <f t="shared" si="37"/>
        <v>0.81181865055981139</v>
      </c>
      <c r="I103" s="51">
        <f t="shared" si="38"/>
        <v>0.50001150933407001</v>
      </c>
      <c r="J103" s="14" t="s">
        <v>1161</v>
      </c>
      <c r="K103" s="29"/>
      <c r="L103" s="29"/>
      <c r="M103" s="29"/>
      <c r="N103" s="29"/>
    </row>
    <row r="104" spans="1:14">
      <c r="A104" s="143" t="s">
        <v>35</v>
      </c>
      <c r="B104" s="143"/>
      <c r="C104" s="34"/>
      <c r="D104" s="302">
        <v>38896</v>
      </c>
      <c r="E104" s="302">
        <v>49592</v>
      </c>
      <c r="F104" s="302">
        <v>60289</v>
      </c>
      <c r="G104" s="117">
        <v>41127</v>
      </c>
      <c r="H104" s="43">
        <f t="shared" si="37"/>
        <v>0.82930714631392155</v>
      </c>
      <c r="I104" s="51">
        <f t="shared" si="38"/>
        <v>0.55000514191690653</v>
      </c>
      <c r="J104" s="14" t="s">
        <v>1160</v>
      </c>
      <c r="K104" s="29"/>
      <c r="L104" s="29"/>
      <c r="M104" s="29"/>
      <c r="N104" s="29"/>
    </row>
    <row r="105" spans="1:14" ht="4.9000000000000004" customHeight="1">
      <c r="A105" s="165"/>
      <c r="B105" s="165"/>
      <c r="C105" s="167"/>
      <c r="D105" s="168"/>
      <c r="E105" s="168"/>
      <c r="F105" s="168"/>
      <c r="G105" s="168"/>
      <c r="H105" s="169"/>
      <c r="I105" s="170"/>
      <c r="J105" s="165"/>
      <c r="K105" s="29"/>
      <c r="L105" s="29"/>
      <c r="M105" s="29"/>
      <c r="N105" s="29"/>
    </row>
    <row r="106" spans="1:14">
      <c r="A106" s="171" t="s">
        <v>1241</v>
      </c>
      <c r="B106" s="171"/>
      <c r="C106" s="39">
        <v>68</v>
      </c>
      <c r="D106" s="121">
        <f>VLOOKUP(C106,'Curr Pay Plan'!$A$2:$D$100,2)</f>
        <v>40366.44</v>
      </c>
      <c r="E106" s="121">
        <f>VLOOKUP(C106,'Curr Pay Plan'!$A$2:$D$100,3)</f>
        <v>48701.581482954134</v>
      </c>
      <c r="F106" s="121">
        <f>VLOOKUP(C106,'Curr Pay Plan'!$A$2:$D$100,4)</f>
        <v>57036.722965908259</v>
      </c>
      <c r="G106" s="124">
        <v>54288</v>
      </c>
      <c r="H106" s="52">
        <f t="shared" ref="H106:H112" si="39">G106/E106</f>
        <v>1.114707127508809</v>
      </c>
      <c r="I106" s="53">
        <f t="shared" ref="I106:I113" si="40">(F106/D106)-1</f>
        <v>0.41297382097376567</v>
      </c>
      <c r="J106" s="175"/>
      <c r="K106" s="7"/>
      <c r="L106" s="7"/>
      <c r="M106" s="7"/>
      <c r="N106" s="7"/>
    </row>
    <row r="107" spans="1:14">
      <c r="A107" s="115" t="s">
        <v>11</v>
      </c>
      <c r="B107" s="141">
        <f t="shared" ref="B107:B112" si="41">D107*104%</f>
        <v>42860.133333333331</v>
      </c>
      <c r="C107" s="55">
        <f>(D107/D106)-1</f>
        <v>2.0938845899382219E-2</v>
      </c>
      <c r="D107" s="119">
        <f>AVERAGE(D94:D104)</f>
        <v>41211.666666666664</v>
      </c>
      <c r="E107" s="119">
        <f>AVERAGE(E94:E104)</f>
        <v>52197.555555555555</v>
      </c>
      <c r="F107" s="119">
        <f>AVERAGE(F94:F104)</f>
        <v>63360.444444444445</v>
      </c>
      <c r="G107" s="119">
        <f>AVERAGE(G94:G104)</f>
        <v>45206.625</v>
      </c>
      <c r="H107" s="50">
        <f t="shared" si="39"/>
        <v>0.86606785545512988</v>
      </c>
      <c r="I107" s="51">
        <f t="shared" si="40"/>
        <v>0.53743950607298374</v>
      </c>
      <c r="J107" s="175"/>
      <c r="K107" s="29"/>
      <c r="L107" s="29"/>
      <c r="M107" s="29"/>
      <c r="N107" s="29"/>
    </row>
    <row r="108" spans="1:14">
      <c r="A108" s="155" t="s">
        <v>21</v>
      </c>
      <c r="B108" s="141">
        <f t="shared" si="41"/>
        <v>43591.6</v>
      </c>
      <c r="C108" s="55">
        <f>(D108/D106)-1</f>
        <v>3.8362560582503535E-2</v>
      </c>
      <c r="D108" s="119">
        <f>MEDIAN(D94:D104)</f>
        <v>41915</v>
      </c>
      <c r="E108" s="119">
        <f>MEDIAN(E94:E104)</f>
        <v>52528</v>
      </c>
      <c r="F108" s="119">
        <f>MEDIAN(F94:F104)</f>
        <v>63033</v>
      </c>
      <c r="G108" s="119">
        <f>MEDIAN(G94:G104)</f>
        <v>42892.5</v>
      </c>
      <c r="H108" s="50">
        <f t="shared" si="39"/>
        <v>0.81656449893390193</v>
      </c>
      <c r="I108" s="51">
        <f t="shared" si="40"/>
        <v>0.50382917809853267</v>
      </c>
      <c r="J108" s="175"/>
      <c r="K108" s="29"/>
      <c r="L108" s="29"/>
      <c r="M108" s="29"/>
      <c r="N108" s="29"/>
    </row>
    <row r="109" spans="1:14">
      <c r="A109" s="115" t="s">
        <v>22</v>
      </c>
      <c r="B109" s="141">
        <f t="shared" si="41"/>
        <v>39102.959999999999</v>
      </c>
      <c r="C109" s="55">
        <f>(D109/D106)-1</f>
        <v>-6.8557940705199716E-2</v>
      </c>
      <c r="D109" s="119">
        <f>AVERAGE(D94:D96)</f>
        <v>37599</v>
      </c>
      <c r="E109" s="119">
        <f>AVERAGE(E94:E96)</f>
        <v>48244</v>
      </c>
      <c r="F109" s="119">
        <f>AVERAGE(F94:F96)</f>
        <v>58889</v>
      </c>
      <c r="G109" s="119">
        <f>AVERAGE(G94:G96)</f>
        <v>39785</v>
      </c>
      <c r="H109" s="50">
        <f t="shared" si="39"/>
        <v>0.82466213415139711</v>
      </c>
      <c r="I109" s="51">
        <f t="shared" si="40"/>
        <v>0.56623846378893061</v>
      </c>
      <c r="J109" s="175"/>
      <c r="K109" s="29"/>
      <c r="L109" s="29"/>
      <c r="M109" s="29"/>
      <c r="N109" s="29"/>
    </row>
    <row r="110" spans="1:14">
      <c r="A110" s="115" t="s">
        <v>23</v>
      </c>
      <c r="B110" s="141">
        <f t="shared" si="41"/>
        <v>39102.959999999999</v>
      </c>
      <c r="C110" s="55">
        <f>(D110/D106)-1</f>
        <v>-6.8557940705199716E-2</v>
      </c>
      <c r="D110" s="119">
        <f>MEDIAN(D94:D96)</f>
        <v>37599</v>
      </c>
      <c r="E110" s="119">
        <f>MEDIAN(E94:E96)</f>
        <v>48244</v>
      </c>
      <c r="F110" s="119">
        <f>MEDIAN(F94:F96)</f>
        <v>58889</v>
      </c>
      <c r="G110" s="119">
        <f>MEDIAN(G94:G96)</f>
        <v>39785</v>
      </c>
      <c r="H110" s="50">
        <f t="shared" si="39"/>
        <v>0.82466213415139711</v>
      </c>
      <c r="I110" s="51">
        <f t="shared" si="40"/>
        <v>0.56623846378893061</v>
      </c>
      <c r="J110" s="175"/>
      <c r="K110" s="29"/>
      <c r="L110" s="29"/>
      <c r="M110" s="29"/>
      <c r="N110" s="29"/>
    </row>
    <row r="111" spans="1:14">
      <c r="A111" s="115" t="s">
        <v>81</v>
      </c>
      <c r="B111" s="141">
        <f t="shared" si="41"/>
        <v>43933.611428571436</v>
      </c>
      <c r="C111" s="55">
        <f>(D111/D106)-1</f>
        <v>4.6509356357834486E-2</v>
      </c>
      <c r="D111" s="119">
        <f>AVERAGE(D98:D104)</f>
        <v>42243.857142857145</v>
      </c>
      <c r="E111" s="119">
        <f>AVERAGE(E98:E104)</f>
        <v>53327.142857142855</v>
      </c>
      <c r="F111" s="119">
        <f>AVERAGE(F98:F104)</f>
        <v>64638</v>
      </c>
      <c r="G111" s="119">
        <f>AVERAGE(G98:G104)</f>
        <v>45981.142857142855</v>
      </c>
      <c r="H111" s="50">
        <f t="shared" si="39"/>
        <v>0.86224651075571268</v>
      </c>
      <c r="I111" s="51">
        <f t="shared" si="40"/>
        <v>0.53011595937870926</v>
      </c>
      <c r="J111" s="175"/>
      <c r="K111" s="29"/>
      <c r="L111" s="29"/>
      <c r="M111" s="29"/>
      <c r="N111" s="29"/>
    </row>
    <row r="112" spans="1:14">
      <c r="A112" s="115" t="s">
        <v>80</v>
      </c>
      <c r="B112" s="141">
        <f t="shared" si="41"/>
        <v>43591.6</v>
      </c>
      <c r="C112" s="55">
        <f>(D112/D106)-1</f>
        <v>3.8362560582503535E-2</v>
      </c>
      <c r="D112" s="119">
        <f>MEDIAN(D98:D104)</f>
        <v>41915</v>
      </c>
      <c r="E112" s="119">
        <f>MEDIAN(E98:E104)</f>
        <v>53651</v>
      </c>
      <c r="F112" s="119">
        <f>MEDIAN(F98:F104)</f>
        <v>63945</v>
      </c>
      <c r="G112" s="119">
        <f>MEDIAN(G98:G104)</f>
        <v>43000</v>
      </c>
      <c r="H112" s="50">
        <f t="shared" si="39"/>
        <v>0.80147620734003089</v>
      </c>
      <c r="I112" s="51">
        <f t="shared" si="40"/>
        <v>0.52558749850888709</v>
      </c>
      <c r="J112" s="175"/>
      <c r="K112" s="29"/>
      <c r="L112" s="29"/>
      <c r="M112" s="29"/>
      <c r="N112" s="29"/>
    </row>
    <row r="113" spans="1:14">
      <c r="A113" s="116" t="s">
        <v>24</v>
      </c>
      <c r="B113" s="116"/>
      <c r="C113" s="39">
        <v>69</v>
      </c>
      <c r="D113" s="123">
        <f>VLOOKUP(C113,'Curr Pay Plan'!$A$2:$D$100,2)</f>
        <v>42408.480000000003</v>
      </c>
      <c r="E113" s="123">
        <f>VLOOKUP(C113,'Curr Pay Plan'!$A$2:$D$100,3)</f>
        <v>51165.276013644769</v>
      </c>
      <c r="F113" s="123">
        <f>VLOOKUP(C113,'Curr Pay Plan'!$A$2:$D$100,4)</f>
        <v>59922.072027289534</v>
      </c>
      <c r="G113" s="124"/>
      <c r="H113" s="52"/>
      <c r="I113" s="53">
        <f t="shared" si="40"/>
        <v>0.41297382097376589</v>
      </c>
      <c r="J113" s="175"/>
      <c r="K113" s="29"/>
      <c r="L113" s="29"/>
      <c r="M113" s="29"/>
      <c r="N113" s="29"/>
    </row>
    <row r="114" spans="1:14">
      <c r="A114" s="116" t="s">
        <v>25</v>
      </c>
      <c r="B114" s="116"/>
      <c r="C114" s="39"/>
      <c r="D114" s="123"/>
      <c r="E114" s="123"/>
      <c r="F114" s="123"/>
      <c r="G114" s="125"/>
      <c r="H114" s="50"/>
      <c r="I114" s="51"/>
      <c r="J114" s="175"/>
    </row>
    <row r="115" spans="1:14" ht="28.9" customHeight="1">
      <c r="A115" s="330"/>
      <c r="B115" s="330"/>
      <c r="C115" s="330"/>
      <c r="D115" s="330"/>
      <c r="E115" s="330"/>
      <c r="F115" s="330"/>
      <c r="G115" s="330"/>
      <c r="H115" s="330"/>
      <c r="I115" s="330"/>
      <c r="J115" s="330"/>
    </row>
    <row r="116" spans="1:14">
      <c r="A116" s="312"/>
      <c r="B116" s="312"/>
      <c r="C116" s="313"/>
      <c r="D116" s="313"/>
      <c r="E116" s="313"/>
      <c r="F116" s="313"/>
      <c r="G116" s="313"/>
      <c r="H116" s="313"/>
      <c r="I116" s="313"/>
      <c r="J116" s="312"/>
    </row>
  </sheetData>
  <mergeCells count="5">
    <mergeCell ref="A23:J23"/>
    <mergeCell ref="A46:J46"/>
    <mergeCell ref="A69:J69"/>
    <mergeCell ref="A92:J92"/>
    <mergeCell ref="A115:J115"/>
  </mergeCells>
  <printOptions horizontalCentered="1"/>
  <pageMargins left="0.45" right="0.45" top="1" bottom="0.75" header="0.3" footer="0.3"/>
  <pageSetup orientation="landscape" horizontalDpi="4294967293" r:id="rId1"/>
  <headerFooter>
    <oddHeader>&amp;C
&amp;"-,Bold"&amp;16Finance</oddHeader>
  </headerFooter>
  <rowBreaks count="1" manualBreakCount="1">
    <brk id="93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33"/>
  <sheetViews>
    <sheetView zoomScaleNormal="100" workbookViewId="0">
      <pane ySplit="1" topLeftCell="A98" activePane="bottomLeft" state="frozen"/>
      <selection activeCell="A2" sqref="A2"/>
      <selection pane="bottomLeft" activeCell="G143" sqref="G143"/>
    </sheetView>
  </sheetViews>
  <sheetFormatPr defaultColWidth="8.85546875" defaultRowHeight="15"/>
  <cols>
    <col min="1" max="1" width="34" style="14" customWidth="1"/>
    <col min="2" max="2" width="9.42578125" style="14" customWidth="1"/>
    <col min="3" max="3" width="9.140625" style="11" customWidth="1"/>
    <col min="4" max="7" width="7.7109375" style="11" bestFit="1" customWidth="1"/>
    <col min="8" max="8" width="7.7109375" style="11" hidden="1" customWidth="1"/>
    <col min="9" max="9" width="8.28515625" style="11" hidden="1" customWidth="1"/>
    <col min="10" max="10" width="26.5703125" style="14" bestFit="1" customWidth="1"/>
    <col min="11" max="16384" width="8.85546875" style="6"/>
  </cols>
  <sheetData>
    <row r="1" spans="1:14" s="11" customFormat="1">
      <c r="A1" s="158" t="s">
        <v>18</v>
      </c>
      <c r="B1" s="157">
        <v>0.04</v>
      </c>
      <c r="C1" s="158" t="s">
        <v>14</v>
      </c>
      <c r="D1" s="159" t="s">
        <v>15</v>
      </c>
      <c r="E1" s="159" t="s">
        <v>13</v>
      </c>
      <c r="F1" s="159" t="s">
        <v>16</v>
      </c>
      <c r="G1" s="159" t="s">
        <v>19</v>
      </c>
      <c r="H1" s="160" t="s">
        <v>12</v>
      </c>
      <c r="I1" s="161" t="s">
        <v>17</v>
      </c>
      <c r="J1" s="158" t="s">
        <v>20</v>
      </c>
    </row>
    <row r="2" spans="1:14">
      <c r="A2" s="143" t="s">
        <v>28</v>
      </c>
      <c r="B2" s="143"/>
      <c r="C2" s="34"/>
      <c r="D2" s="117"/>
      <c r="E2" s="117"/>
      <c r="F2" s="117"/>
      <c r="G2" s="117"/>
      <c r="H2" s="43"/>
      <c r="I2" s="51"/>
      <c r="J2" s="14" t="s">
        <v>1177</v>
      </c>
      <c r="K2" s="29"/>
      <c r="L2" s="29"/>
      <c r="M2" s="29"/>
      <c r="N2" s="29"/>
    </row>
    <row r="3" spans="1:14">
      <c r="A3" s="143" t="s">
        <v>31</v>
      </c>
      <c r="B3" s="143"/>
      <c r="C3" s="34"/>
      <c r="D3" s="292">
        <v>66651</v>
      </c>
      <c r="E3" s="292">
        <v>83314</v>
      </c>
      <c r="F3" s="292">
        <v>119973</v>
      </c>
      <c r="G3" s="107">
        <v>103681.86</v>
      </c>
      <c r="H3" s="43">
        <f t="shared" ref="H3:H9" si="0">G3/E3</f>
        <v>1.2444710372806491</v>
      </c>
      <c r="I3" s="51">
        <f t="shared" ref="I3:I9" si="1">(F3/D3)-1</f>
        <v>0.80001800423099434</v>
      </c>
      <c r="J3" s="14" t="s">
        <v>157</v>
      </c>
      <c r="K3" s="29"/>
      <c r="L3" s="29"/>
      <c r="M3" s="29"/>
      <c r="N3" s="29"/>
    </row>
    <row r="4" spans="1:14">
      <c r="A4" s="143" t="s">
        <v>187</v>
      </c>
      <c r="B4" s="143"/>
      <c r="C4" s="35"/>
      <c r="D4" s="293">
        <v>79851</v>
      </c>
      <c r="E4" s="293">
        <v>105799</v>
      </c>
      <c r="F4" s="293">
        <v>131747</v>
      </c>
      <c r="G4" s="117"/>
      <c r="H4" s="43">
        <f t="shared" si="0"/>
        <v>0</v>
      </c>
      <c r="I4" s="51">
        <f t="shared" si="1"/>
        <v>0.6499104582284505</v>
      </c>
      <c r="J4" s="14" t="s">
        <v>126</v>
      </c>
      <c r="K4" s="29"/>
      <c r="L4" s="29"/>
      <c r="M4" s="29"/>
      <c r="N4" s="29"/>
    </row>
    <row r="5" spans="1:14">
      <c r="C5" s="34"/>
      <c r="D5" s="117"/>
      <c r="E5" s="117"/>
      <c r="F5" s="117"/>
      <c r="G5" s="117"/>
      <c r="H5" s="43"/>
      <c r="I5" s="51"/>
      <c r="K5" s="29"/>
      <c r="L5" s="29"/>
      <c r="M5" s="29"/>
      <c r="N5" s="29"/>
    </row>
    <row r="6" spans="1:14">
      <c r="A6" s="143" t="s">
        <v>188</v>
      </c>
      <c r="B6" s="143"/>
      <c r="C6" s="34"/>
      <c r="D6" s="293">
        <v>78969</v>
      </c>
      <c r="E6" s="293">
        <v>93738</v>
      </c>
      <c r="F6" s="293">
        <v>111288</v>
      </c>
      <c r="G6" s="293">
        <v>93738</v>
      </c>
      <c r="H6" s="43">
        <f t="shared" si="0"/>
        <v>1</v>
      </c>
      <c r="I6" s="51">
        <f t="shared" si="1"/>
        <v>0.40926186224974348</v>
      </c>
      <c r="J6" s="14" t="s">
        <v>236</v>
      </c>
      <c r="K6" s="29"/>
      <c r="L6" s="29"/>
      <c r="M6" s="29"/>
      <c r="N6" s="29"/>
    </row>
    <row r="7" spans="1:14">
      <c r="A7" s="143" t="s">
        <v>29</v>
      </c>
      <c r="B7" s="143"/>
      <c r="C7" s="34"/>
      <c r="D7" s="300">
        <v>69443</v>
      </c>
      <c r="E7" s="300">
        <v>92012</v>
      </c>
      <c r="F7" s="300">
        <v>114582</v>
      </c>
      <c r="G7" s="107">
        <v>87346.81</v>
      </c>
      <c r="H7" s="43">
        <f t="shared" si="0"/>
        <v>0.94929802634438987</v>
      </c>
      <c r="I7" s="51">
        <f t="shared" si="1"/>
        <v>0.65001512031450259</v>
      </c>
      <c r="J7" s="14" t="s">
        <v>114</v>
      </c>
      <c r="K7" s="29"/>
      <c r="L7" s="29"/>
      <c r="M7" s="29"/>
      <c r="N7" s="29"/>
    </row>
    <row r="8" spans="1:14">
      <c r="A8" s="143" t="s">
        <v>189</v>
      </c>
      <c r="B8" s="143"/>
      <c r="C8" s="34"/>
      <c r="D8" s="292">
        <v>75012</v>
      </c>
      <c r="E8" s="292">
        <v>95640</v>
      </c>
      <c r="F8" s="292">
        <v>116269</v>
      </c>
      <c r="G8" s="107">
        <v>86833</v>
      </c>
      <c r="H8" s="43">
        <f t="shared" si="0"/>
        <v>0.90791509828523631</v>
      </c>
      <c r="I8" s="51">
        <f t="shared" si="1"/>
        <v>0.55000533248013661</v>
      </c>
      <c r="J8" s="14" t="s">
        <v>103</v>
      </c>
      <c r="K8" s="29"/>
      <c r="L8" s="29"/>
      <c r="M8" s="29"/>
      <c r="N8" s="29"/>
    </row>
    <row r="9" spans="1:14">
      <c r="A9" s="143" t="s">
        <v>32</v>
      </c>
      <c r="B9" s="143"/>
      <c r="C9" s="34"/>
      <c r="D9" s="295">
        <v>102149</v>
      </c>
      <c r="E9" s="295">
        <v>130750</v>
      </c>
      <c r="F9" s="295">
        <v>159352</v>
      </c>
      <c r="G9" s="114">
        <v>103709.15</v>
      </c>
      <c r="H9" s="43">
        <f t="shared" si="0"/>
        <v>0.79318661567877624</v>
      </c>
      <c r="I9" s="51">
        <f t="shared" si="1"/>
        <v>0.55999569256674064</v>
      </c>
      <c r="J9" s="14" t="s">
        <v>164</v>
      </c>
      <c r="K9" s="29"/>
      <c r="L9" s="29"/>
      <c r="M9" s="29"/>
      <c r="N9" s="29"/>
    </row>
    <row r="10" spans="1:14">
      <c r="A10" s="143" t="s">
        <v>33</v>
      </c>
      <c r="B10" s="143"/>
      <c r="C10" s="34"/>
      <c r="D10" s="292">
        <v>91094</v>
      </c>
      <c r="E10" s="292">
        <v>113873</v>
      </c>
      <c r="F10" s="292">
        <v>136652</v>
      </c>
      <c r="G10" s="107">
        <v>126152</v>
      </c>
      <c r="H10" s="43">
        <f t="shared" ref="H10:H12" si="2">G10/E10</f>
        <v>1.1078306534472615</v>
      </c>
      <c r="I10" s="51">
        <f t="shared" ref="I10:I12" si="3">(F10/D10)-1</f>
        <v>0.50012075438557968</v>
      </c>
      <c r="J10" s="14" t="s">
        <v>164</v>
      </c>
      <c r="K10" s="29"/>
      <c r="L10" s="29"/>
      <c r="M10" s="29"/>
      <c r="N10" s="29"/>
    </row>
    <row r="11" spans="1:14">
      <c r="A11" s="143" t="s">
        <v>34</v>
      </c>
      <c r="B11" s="143"/>
      <c r="C11" s="34"/>
      <c r="D11" s="292">
        <v>99573</v>
      </c>
      <c r="E11" s="292">
        <v>124466</v>
      </c>
      <c r="F11" s="292">
        <v>149360</v>
      </c>
      <c r="G11" s="107">
        <v>105823</v>
      </c>
      <c r="H11" s="43">
        <f t="shared" si="2"/>
        <v>0.85021612327864637</v>
      </c>
      <c r="I11" s="51">
        <f t="shared" si="3"/>
        <v>0.50000502144155545</v>
      </c>
      <c r="J11" s="14" t="s">
        <v>126</v>
      </c>
      <c r="K11" s="29"/>
      <c r="L11" s="29"/>
      <c r="M11" s="29"/>
      <c r="N11" s="29"/>
    </row>
    <row r="12" spans="1:14">
      <c r="A12" s="143" t="s">
        <v>35</v>
      </c>
      <c r="B12" s="143"/>
      <c r="C12" s="34"/>
      <c r="D12" s="302">
        <v>58133</v>
      </c>
      <c r="E12" s="302">
        <v>74120</v>
      </c>
      <c r="F12" s="302">
        <v>90106</v>
      </c>
      <c r="G12" s="117">
        <v>73400</v>
      </c>
      <c r="H12" s="43">
        <f t="shared" si="2"/>
        <v>0.99028602266594712</v>
      </c>
      <c r="I12" s="51">
        <f t="shared" si="3"/>
        <v>0.54999741970997551</v>
      </c>
      <c r="J12" s="14" t="s">
        <v>126</v>
      </c>
      <c r="K12" s="29"/>
      <c r="L12" s="29"/>
      <c r="M12" s="29"/>
      <c r="N12" s="29"/>
    </row>
    <row r="13" spans="1:14" ht="4.9000000000000004" customHeight="1">
      <c r="A13" s="165"/>
      <c r="B13" s="165"/>
      <c r="C13" s="167"/>
      <c r="D13" s="168"/>
      <c r="E13" s="168"/>
      <c r="F13" s="168"/>
      <c r="G13" s="168"/>
      <c r="H13" s="169"/>
      <c r="I13" s="170"/>
      <c r="J13" s="165"/>
      <c r="K13" s="29"/>
      <c r="L13" s="29"/>
      <c r="M13" s="29"/>
      <c r="N13" s="29"/>
    </row>
    <row r="14" spans="1:14">
      <c r="A14" s="171" t="s">
        <v>103</v>
      </c>
      <c r="B14" s="171"/>
      <c r="C14" s="39">
        <v>80</v>
      </c>
      <c r="D14" s="121">
        <f>VLOOKUP(C14,'Curr Pay Plan'!$A$2:$D$100,2)</f>
        <v>73010.69</v>
      </c>
      <c r="E14" s="121">
        <f>VLOOKUP(C14,'Curr Pay Plan'!$A$2:$D$100,3)</f>
        <v>88086.44181061555</v>
      </c>
      <c r="F14" s="121">
        <f>VLOOKUP(C14,'Curr Pay Plan'!$A$2:$D$100,4)</f>
        <v>103162.1936212311</v>
      </c>
      <c r="G14" s="124">
        <v>84670</v>
      </c>
      <c r="H14" s="52">
        <f t="shared" ref="H14:H20" si="4">G14/E14</f>
        <v>0.9612148959545801</v>
      </c>
      <c r="I14" s="53">
        <f t="shared" ref="I14:I21" si="5">(F14/D14)-1</f>
        <v>0.41297382097376545</v>
      </c>
      <c r="J14" s="175"/>
      <c r="K14" s="7"/>
      <c r="L14" s="7"/>
      <c r="M14" s="7"/>
      <c r="N14" s="7"/>
    </row>
    <row r="15" spans="1:14">
      <c r="A15" s="115" t="s">
        <v>11</v>
      </c>
      <c r="B15" s="141">
        <f t="shared" ref="B15:B20" si="6">D15*104%</f>
        <v>83301.111111111109</v>
      </c>
      <c r="C15" s="55">
        <f>(D15/D14)-1</f>
        <v>9.7061570329252111E-2</v>
      </c>
      <c r="D15" s="119">
        <f>AVERAGE(D2:D12)</f>
        <v>80097.222222222219</v>
      </c>
      <c r="E15" s="119">
        <f>AVERAGE(E2:E12)</f>
        <v>101523.55555555556</v>
      </c>
      <c r="F15" s="119">
        <f>AVERAGE(F2:F12)</f>
        <v>125481</v>
      </c>
      <c r="G15" s="119">
        <f>AVERAGE(G2:G12)</f>
        <v>97585.477499999994</v>
      </c>
      <c r="H15" s="50">
        <f t="shared" si="4"/>
        <v>0.9612102035433483</v>
      </c>
      <c r="I15" s="51">
        <f t="shared" si="5"/>
        <v>0.56660863533899786</v>
      </c>
      <c r="J15" s="175"/>
      <c r="K15" s="29"/>
      <c r="L15" s="29"/>
      <c r="M15" s="29"/>
      <c r="N15" s="29"/>
    </row>
    <row r="16" spans="1:14">
      <c r="A16" s="174" t="s">
        <v>21</v>
      </c>
      <c r="B16" s="141">
        <f t="shared" si="6"/>
        <v>82127.760000000009</v>
      </c>
      <c r="C16" s="55">
        <f>(D16/D14)-1</f>
        <v>8.160873428260973E-2</v>
      </c>
      <c r="D16" s="119">
        <f>MEDIAN(D2:D12)</f>
        <v>78969</v>
      </c>
      <c r="E16" s="119">
        <f>MEDIAN(E2:E12)</f>
        <v>95640</v>
      </c>
      <c r="F16" s="119">
        <f>MEDIAN(F2:F12)</f>
        <v>119973</v>
      </c>
      <c r="G16" s="119">
        <f>MEDIAN(G2:G12)</f>
        <v>98709.93</v>
      </c>
      <c r="H16" s="50">
        <f t="shared" si="4"/>
        <v>1.0320988080301128</v>
      </c>
      <c r="I16" s="51">
        <f t="shared" si="5"/>
        <v>0.51924172776659194</v>
      </c>
      <c r="J16" s="175"/>
      <c r="K16" s="29"/>
      <c r="L16" s="29"/>
      <c r="M16" s="29"/>
      <c r="N16" s="29"/>
    </row>
    <row r="17" spans="1:14">
      <c r="A17" s="115" t="s">
        <v>22</v>
      </c>
      <c r="B17" s="141">
        <f t="shared" si="6"/>
        <v>76181.040000000008</v>
      </c>
      <c r="C17" s="55">
        <f>(D17/D14)-1</f>
        <v>3.2914358157689616E-3</v>
      </c>
      <c r="D17" s="119">
        <f>AVERAGE(D2:D4)</f>
        <v>73251</v>
      </c>
      <c r="E17" s="119">
        <f>AVERAGE(E2:E4)</f>
        <v>94556.5</v>
      </c>
      <c r="F17" s="119">
        <f>AVERAGE(F2:F4)</f>
        <v>125860</v>
      </c>
      <c r="G17" s="119">
        <f>AVERAGE(G2:G4)</f>
        <v>103681.86</v>
      </c>
      <c r="H17" s="50">
        <f t="shared" si="4"/>
        <v>1.0965069561584873</v>
      </c>
      <c r="I17" s="51">
        <f t="shared" si="5"/>
        <v>0.71820179929284245</v>
      </c>
      <c r="J17" s="175"/>
      <c r="K17" s="29"/>
      <c r="L17" s="29"/>
      <c r="M17" s="29"/>
      <c r="N17" s="29"/>
    </row>
    <row r="18" spans="1:14">
      <c r="A18" s="115" t="s">
        <v>23</v>
      </c>
      <c r="B18" s="141">
        <f t="shared" si="6"/>
        <v>76181.040000000008</v>
      </c>
      <c r="C18" s="55">
        <f>(D18/D14)-1</f>
        <v>3.2914358157689616E-3</v>
      </c>
      <c r="D18" s="119">
        <f>MEDIAN(D2:D4)</f>
        <v>73251</v>
      </c>
      <c r="E18" s="119">
        <f>MEDIAN(E2:E4)</f>
        <v>94556.5</v>
      </c>
      <c r="F18" s="119">
        <f>MEDIAN(F2:F4)</f>
        <v>125860</v>
      </c>
      <c r="G18" s="119">
        <f>MEDIAN(G2:G4)</f>
        <v>103681.86</v>
      </c>
      <c r="H18" s="50">
        <f t="shared" si="4"/>
        <v>1.0965069561584873</v>
      </c>
      <c r="I18" s="51">
        <f t="shared" si="5"/>
        <v>0.71820179929284245</v>
      </c>
      <c r="J18" s="175"/>
      <c r="K18" s="29"/>
      <c r="L18" s="29"/>
      <c r="M18" s="29"/>
      <c r="N18" s="29"/>
    </row>
    <row r="19" spans="1:14">
      <c r="A19" s="115" t="s">
        <v>81</v>
      </c>
      <c r="B19" s="141">
        <f t="shared" si="6"/>
        <v>85335.417142857143</v>
      </c>
      <c r="C19" s="55">
        <f>(D19/D14)-1</f>
        <v>0.12385303733310438</v>
      </c>
      <c r="D19" s="119">
        <f>AVERAGE(D6:D12)</f>
        <v>82053.28571428571</v>
      </c>
      <c r="E19" s="119">
        <f>AVERAGE(E6:E12)</f>
        <v>103514.14285714286</v>
      </c>
      <c r="F19" s="119">
        <f>AVERAGE(F6:F12)</f>
        <v>125372.71428571429</v>
      </c>
      <c r="G19" s="119">
        <f>AVERAGE(G6:G12)</f>
        <v>96714.565714285709</v>
      </c>
      <c r="H19" s="50">
        <f t="shared" si="4"/>
        <v>0.93431257840543525</v>
      </c>
      <c r="I19" s="51">
        <f t="shared" si="5"/>
        <v>0.52794264354348153</v>
      </c>
      <c r="J19" s="175"/>
      <c r="K19" s="29"/>
      <c r="L19" s="29"/>
      <c r="M19" s="29"/>
      <c r="N19" s="29"/>
    </row>
    <row r="20" spans="1:14">
      <c r="A20" s="115" t="s">
        <v>80</v>
      </c>
      <c r="B20" s="141">
        <f t="shared" si="6"/>
        <v>82127.760000000009</v>
      </c>
      <c r="C20" s="55">
        <f>(D20/D14)-1</f>
        <v>8.160873428260973E-2</v>
      </c>
      <c r="D20" s="119">
        <f>MEDIAN(D6:D12)</f>
        <v>78969</v>
      </c>
      <c r="E20" s="119">
        <f>MEDIAN(E6:E12)</f>
        <v>95640</v>
      </c>
      <c r="F20" s="119">
        <f>MEDIAN(F6:F12)</f>
        <v>116269</v>
      </c>
      <c r="G20" s="119">
        <f>MEDIAN(G6:G12)</f>
        <v>93738</v>
      </c>
      <c r="H20" s="50">
        <f t="shared" si="4"/>
        <v>0.98011292346298617</v>
      </c>
      <c r="I20" s="51">
        <f t="shared" si="5"/>
        <v>0.472337246261191</v>
      </c>
      <c r="J20" s="175"/>
      <c r="K20" s="29"/>
      <c r="L20" s="29"/>
      <c r="M20" s="29"/>
      <c r="N20" s="29"/>
    </row>
    <row r="21" spans="1:14">
      <c r="A21" s="116" t="s">
        <v>24</v>
      </c>
      <c r="B21" s="116"/>
      <c r="C21" s="39">
        <v>82</v>
      </c>
      <c r="D21" s="123">
        <f>VLOOKUP(C21,'Curr Pay Plan'!$A$2:$D$100,2)</f>
        <v>80589.63</v>
      </c>
      <c r="E21" s="123">
        <f>VLOOKUP(C21,'Curr Pay Plan'!$A$2:$D$100,3)</f>
        <v>97230.333715981018</v>
      </c>
      <c r="F21" s="123">
        <f>VLOOKUP(C21,'Curr Pay Plan'!$A$2:$D$100,4)</f>
        <v>113871.03743196203</v>
      </c>
      <c r="G21" s="124"/>
      <c r="H21" s="52"/>
      <c r="I21" s="53">
        <f t="shared" si="5"/>
        <v>0.41297382097376589</v>
      </c>
      <c r="J21" s="175"/>
      <c r="K21" s="29"/>
      <c r="L21" s="29"/>
      <c r="M21" s="29"/>
      <c r="N21" s="29"/>
    </row>
    <row r="22" spans="1:14">
      <c r="A22" s="116" t="s">
        <v>25</v>
      </c>
      <c r="B22" s="116"/>
      <c r="C22" s="39"/>
      <c r="D22" s="123"/>
      <c r="E22" s="123"/>
      <c r="F22" s="123"/>
      <c r="G22" s="125"/>
      <c r="H22" s="50"/>
      <c r="I22" s="51"/>
      <c r="J22" s="175"/>
    </row>
    <row r="23" spans="1:14" ht="33.75" customHeight="1">
      <c r="A23" s="331"/>
      <c r="B23" s="331"/>
      <c r="C23" s="331"/>
      <c r="D23" s="331"/>
      <c r="E23" s="331"/>
      <c r="F23" s="331"/>
      <c r="G23" s="331"/>
      <c r="H23" s="331"/>
      <c r="I23" s="331"/>
      <c r="J23" s="331"/>
    </row>
    <row r="24" spans="1:14">
      <c r="A24" s="143" t="s">
        <v>28</v>
      </c>
      <c r="B24" s="143"/>
      <c r="C24" s="34"/>
      <c r="D24" s="107"/>
      <c r="E24" s="107"/>
      <c r="F24" s="107"/>
      <c r="G24" s="107"/>
      <c r="H24" s="43" t="e">
        <f>G24/E24</f>
        <v>#DIV/0!</v>
      </c>
      <c r="I24" s="51" t="e">
        <f>(F24/D24)-1</f>
        <v>#DIV/0!</v>
      </c>
      <c r="K24" s="29"/>
      <c r="L24" s="29"/>
      <c r="M24" s="29"/>
      <c r="N24" s="29"/>
    </row>
    <row r="25" spans="1:14">
      <c r="A25" s="143" t="s">
        <v>31</v>
      </c>
      <c r="B25" s="143"/>
      <c r="C25" s="34"/>
      <c r="D25" s="292">
        <v>54704</v>
      </c>
      <c r="E25" s="292">
        <v>68380</v>
      </c>
      <c r="F25" s="292">
        <v>82056</v>
      </c>
      <c r="G25" s="107"/>
      <c r="H25" s="43">
        <f t="shared" ref="H25" si="7">G25/E25</f>
        <v>0</v>
      </c>
      <c r="I25" s="51">
        <f t="shared" ref="I25" si="8">(F25/D25)-1</f>
        <v>0.5</v>
      </c>
      <c r="J25" s="14" t="s">
        <v>1311</v>
      </c>
      <c r="K25" s="29"/>
      <c r="L25" s="29"/>
      <c r="M25" s="29"/>
      <c r="N25" s="29"/>
    </row>
    <row r="26" spans="1:14">
      <c r="A26" s="143" t="s">
        <v>187</v>
      </c>
      <c r="B26" s="143"/>
      <c r="C26" s="35"/>
      <c r="D26" s="293">
        <v>56763</v>
      </c>
      <c r="E26" s="293">
        <v>75212</v>
      </c>
      <c r="F26" s="293">
        <v>93662</v>
      </c>
      <c r="G26" s="117"/>
      <c r="H26" s="43">
        <f t="shared" ref="H26:H34" si="9">G26/E26</f>
        <v>0</v>
      </c>
      <c r="I26" s="51">
        <f t="shared" ref="I26:I34" si="10">(F26/D26)-1</f>
        <v>0.65005373218469775</v>
      </c>
      <c r="J26" s="14" t="s">
        <v>1175</v>
      </c>
      <c r="K26" s="29"/>
      <c r="L26" s="29"/>
      <c r="M26" s="29"/>
      <c r="N26" s="29"/>
    </row>
    <row r="27" spans="1:14">
      <c r="C27" s="34"/>
      <c r="D27" s="117"/>
      <c r="E27" s="117"/>
      <c r="F27" s="117"/>
      <c r="G27" s="117"/>
      <c r="H27" s="43"/>
      <c r="I27" s="51"/>
      <c r="K27" s="29"/>
      <c r="L27" s="29"/>
      <c r="M27" s="29"/>
      <c r="N27" s="29"/>
    </row>
    <row r="28" spans="1:14">
      <c r="A28" s="143" t="s">
        <v>188</v>
      </c>
      <c r="B28" s="143"/>
      <c r="C28" s="34"/>
      <c r="D28" s="292">
        <v>63927</v>
      </c>
      <c r="E28" s="292">
        <v>75861</v>
      </c>
      <c r="F28" s="292">
        <v>90039</v>
      </c>
      <c r="G28" s="292">
        <v>74028</v>
      </c>
      <c r="H28" s="43">
        <f t="shared" si="9"/>
        <v>0.97583738679954124</v>
      </c>
      <c r="I28" s="51">
        <f t="shared" si="10"/>
        <v>0.40846590642451552</v>
      </c>
      <c r="J28" s="14" t="s">
        <v>237</v>
      </c>
      <c r="K28" s="29"/>
      <c r="L28" s="29"/>
      <c r="M28" s="29"/>
      <c r="N28" s="29"/>
    </row>
    <row r="29" spans="1:14">
      <c r="A29" s="143" t="s">
        <v>29</v>
      </c>
      <c r="B29" s="143"/>
      <c r="C29" s="34"/>
      <c r="D29" s="293">
        <v>57118</v>
      </c>
      <c r="E29" s="293">
        <v>75681</v>
      </c>
      <c r="F29" s="293">
        <v>94245</v>
      </c>
      <c r="G29" s="117"/>
      <c r="H29" s="43">
        <f t="shared" si="9"/>
        <v>0</v>
      </c>
      <c r="I29" s="51">
        <f t="shared" si="10"/>
        <v>0.65000525228474393</v>
      </c>
      <c r="J29" s="14" t="s">
        <v>225</v>
      </c>
      <c r="K29" s="29"/>
      <c r="L29" s="29"/>
      <c r="M29" s="29"/>
      <c r="N29" s="29"/>
    </row>
    <row r="30" spans="1:14">
      <c r="A30" s="143" t="s">
        <v>189</v>
      </c>
      <c r="B30" s="143"/>
      <c r="C30" s="34"/>
      <c r="D30" s="292">
        <v>51353</v>
      </c>
      <c r="E30" s="292">
        <v>65476</v>
      </c>
      <c r="F30" s="292">
        <v>79598</v>
      </c>
      <c r="G30" s="107">
        <v>57000</v>
      </c>
      <c r="H30" s="43">
        <f t="shared" si="9"/>
        <v>0.87054798704868963</v>
      </c>
      <c r="I30" s="51">
        <f t="shared" si="10"/>
        <v>0.55001655210016942</v>
      </c>
      <c r="J30" s="14" t="s">
        <v>1170</v>
      </c>
      <c r="K30" s="29"/>
      <c r="L30" s="29"/>
      <c r="M30" s="29"/>
      <c r="N30" s="29"/>
    </row>
    <row r="31" spans="1:14">
      <c r="A31" s="143" t="s">
        <v>32</v>
      </c>
      <c r="B31" s="143"/>
      <c r="C31" s="34"/>
      <c r="D31" s="295">
        <v>66985</v>
      </c>
      <c r="E31" s="295">
        <v>85741</v>
      </c>
      <c r="F31" s="295">
        <v>104497</v>
      </c>
      <c r="G31" s="114"/>
      <c r="H31" s="43">
        <f t="shared" si="9"/>
        <v>0</v>
      </c>
      <c r="I31" s="51">
        <f t="shared" si="10"/>
        <v>0.56000597148615361</v>
      </c>
      <c r="J31" s="14" t="s">
        <v>1257</v>
      </c>
      <c r="K31" s="29"/>
      <c r="L31" s="29"/>
      <c r="M31" s="29"/>
      <c r="N31" s="29"/>
    </row>
    <row r="32" spans="1:14">
      <c r="A32" s="143" t="s">
        <v>33</v>
      </c>
      <c r="B32" s="143"/>
      <c r="C32" s="34"/>
      <c r="D32" s="292">
        <v>67747</v>
      </c>
      <c r="E32" s="292">
        <v>84684</v>
      </c>
      <c r="F32" s="292">
        <v>101621</v>
      </c>
      <c r="G32" s="107"/>
      <c r="H32" s="43">
        <f t="shared" si="9"/>
        <v>0</v>
      </c>
      <c r="I32" s="51">
        <f t="shared" si="10"/>
        <v>0.50000738040060821</v>
      </c>
      <c r="J32" s="14" t="s">
        <v>1175</v>
      </c>
      <c r="K32" s="29"/>
      <c r="L32" s="29"/>
      <c r="M32" s="29"/>
      <c r="N32" s="29"/>
    </row>
    <row r="33" spans="1:14">
      <c r="A33" s="143" t="s">
        <v>34</v>
      </c>
      <c r="B33" s="143"/>
      <c r="C33" s="34"/>
      <c r="D33" s="293">
        <v>61129</v>
      </c>
      <c r="E33" s="293">
        <v>76411</v>
      </c>
      <c r="F33" s="293">
        <v>91694</v>
      </c>
      <c r="G33" s="117"/>
      <c r="H33" s="43">
        <f t="shared" si="9"/>
        <v>0</v>
      </c>
      <c r="I33" s="51">
        <f t="shared" si="10"/>
        <v>0.50000817942384135</v>
      </c>
      <c r="J33" s="14" t="s">
        <v>1305</v>
      </c>
      <c r="K33" s="29"/>
      <c r="L33" s="29"/>
      <c r="M33" s="29"/>
      <c r="N33" s="29"/>
    </row>
    <row r="34" spans="1:14">
      <c r="A34" s="143" t="s">
        <v>35</v>
      </c>
      <c r="B34" s="143"/>
      <c r="C34" s="34"/>
      <c r="D34" s="302">
        <v>49501</v>
      </c>
      <c r="E34" s="302">
        <v>63114</v>
      </c>
      <c r="F34" s="302">
        <v>76727</v>
      </c>
      <c r="G34" s="117"/>
      <c r="H34" s="43">
        <f t="shared" si="9"/>
        <v>0</v>
      </c>
      <c r="I34" s="51">
        <f t="shared" si="10"/>
        <v>0.5500090907254398</v>
      </c>
      <c r="J34" s="14" t="s">
        <v>1299</v>
      </c>
      <c r="K34" s="29"/>
      <c r="L34" s="29"/>
      <c r="M34" s="29"/>
      <c r="N34" s="29"/>
    </row>
    <row r="35" spans="1:14" ht="4.9000000000000004" customHeight="1">
      <c r="A35" s="165"/>
      <c r="B35" s="165"/>
      <c r="C35" s="167"/>
      <c r="D35" s="168"/>
      <c r="E35" s="168"/>
      <c r="F35" s="168"/>
      <c r="G35" s="168"/>
      <c r="H35" s="169"/>
      <c r="I35" s="170"/>
      <c r="J35" s="165"/>
      <c r="K35" s="29"/>
      <c r="L35" s="29"/>
      <c r="M35" s="29"/>
      <c r="N35" s="29"/>
    </row>
    <row r="36" spans="1:14">
      <c r="A36" s="171" t="s">
        <v>1239</v>
      </c>
      <c r="B36" s="171"/>
      <c r="C36" s="39">
        <v>75</v>
      </c>
      <c r="D36" s="121">
        <f>VLOOKUP(C36,'Curr Pay Plan'!$A$2:$D$100,2)</f>
        <v>57033.87</v>
      </c>
      <c r="E36" s="121">
        <f>VLOOKUP(C36,'Curr Pay Plan'!$A$2:$D$100,3)</f>
        <v>68810.617609410518</v>
      </c>
      <c r="F36" s="121">
        <f>VLOOKUP(C36,'Curr Pay Plan'!$A$2:$D$100,4)</f>
        <v>80587.36521882104</v>
      </c>
      <c r="G36" s="124"/>
      <c r="H36" s="52">
        <f t="shared" ref="H36:H42" si="11">G36/E36</f>
        <v>0</v>
      </c>
      <c r="I36" s="53">
        <f t="shared" ref="I36:I43" si="12">(F36/D36)-1</f>
        <v>0.41297382097376589</v>
      </c>
      <c r="J36" s="175"/>
      <c r="K36" s="7"/>
      <c r="L36" s="7"/>
      <c r="M36" s="7"/>
      <c r="N36" s="7"/>
    </row>
    <row r="37" spans="1:14">
      <c r="A37" s="115" t="s">
        <v>11</v>
      </c>
      <c r="B37" s="141">
        <f t="shared" ref="B37:B42" si="13">D37*104%</f>
        <v>61155.12</v>
      </c>
      <c r="C37" s="55">
        <f>(D37/D36)-1</f>
        <v>3.1018936642384531E-2</v>
      </c>
      <c r="D37" s="119">
        <f>AVERAGE(D24:D34)</f>
        <v>58803</v>
      </c>
      <c r="E37" s="119">
        <f>AVERAGE(E24:E34)</f>
        <v>74506.666666666672</v>
      </c>
      <c r="F37" s="119">
        <f>AVERAGE(F24:F34)</f>
        <v>90459.888888888891</v>
      </c>
      <c r="G37" s="119">
        <f>AVERAGE(G24:G34)</f>
        <v>65514</v>
      </c>
      <c r="H37" s="50">
        <f t="shared" si="11"/>
        <v>0.87930386542591266</v>
      </c>
      <c r="I37" s="51">
        <f t="shared" si="12"/>
        <v>0.53835499700506584</v>
      </c>
      <c r="J37" s="175"/>
      <c r="K37" s="29"/>
      <c r="L37" s="29"/>
      <c r="M37" s="29"/>
      <c r="N37" s="29"/>
    </row>
    <row r="38" spans="1:14">
      <c r="A38" s="174" t="s">
        <v>21</v>
      </c>
      <c r="B38" s="141">
        <f t="shared" si="13"/>
        <v>59402.720000000001</v>
      </c>
      <c r="C38" s="55">
        <f>(D38/D36)-1</f>
        <v>1.4750883992264985E-3</v>
      </c>
      <c r="D38" s="119">
        <f>MEDIAN(D24:D34)</f>
        <v>57118</v>
      </c>
      <c r="E38" s="119">
        <f>MEDIAN(E24:E34)</f>
        <v>75681</v>
      </c>
      <c r="F38" s="119">
        <f>MEDIAN(F24:F34)</f>
        <v>91694</v>
      </c>
      <c r="G38" s="119">
        <f>MEDIAN(G24:G34)</f>
        <v>65514</v>
      </c>
      <c r="H38" s="50">
        <f t="shared" si="11"/>
        <v>0.86565980893487138</v>
      </c>
      <c r="I38" s="51">
        <f t="shared" si="12"/>
        <v>0.60534332434609062</v>
      </c>
      <c r="J38" s="175"/>
      <c r="K38" s="29"/>
      <c r="L38" s="29"/>
      <c r="M38" s="29"/>
      <c r="N38" s="29"/>
    </row>
    <row r="39" spans="1:14">
      <c r="A39" s="115" t="s">
        <v>22</v>
      </c>
      <c r="B39" s="141">
        <f t="shared" si="13"/>
        <v>57962.840000000004</v>
      </c>
      <c r="C39" s="55">
        <f>(D39/D36)-1</f>
        <v>-2.2799960795225727E-2</v>
      </c>
      <c r="D39" s="119">
        <f>AVERAGE(D24:D26)</f>
        <v>55733.5</v>
      </c>
      <c r="E39" s="119">
        <f>AVERAGE(E24:E26)</f>
        <v>71796</v>
      </c>
      <c r="F39" s="119">
        <f>AVERAGE(F24:F26)</f>
        <v>87859</v>
      </c>
      <c r="G39" s="119" t="e">
        <f>AVERAGE(G24:G26)</f>
        <v>#DIV/0!</v>
      </c>
      <c r="H39" s="50" t="e">
        <f t="shared" si="11"/>
        <v>#DIV/0!</v>
      </c>
      <c r="I39" s="51">
        <f t="shared" si="12"/>
        <v>0.57641274996187208</v>
      </c>
      <c r="J39" s="175"/>
      <c r="K39" s="29"/>
      <c r="L39" s="29"/>
      <c r="M39" s="29"/>
      <c r="N39" s="29"/>
    </row>
    <row r="40" spans="1:14">
      <c r="A40" s="115" t="s">
        <v>23</v>
      </c>
      <c r="B40" s="141">
        <f t="shared" si="13"/>
        <v>57962.840000000004</v>
      </c>
      <c r="C40" s="55">
        <f>(D40/D36)-1</f>
        <v>-2.2799960795225727E-2</v>
      </c>
      <c r="D40" s="119">
        <f>MEDIAN(D24:D26)</f>
        <v>55733.5</v>
      </c>
      <c r="E40" s="119">
        <f>MEDIAN(E24:E26)</f>
        <v>71796</v>
      </c>
      <c r="F40" s="119">
        <f>MEDIAN(F24:F26)</f>
        <v>87859</v>
      </c>
      <c r="G40" s="119" t="e">
        <f>MEDIAN(G24:G26)</f>
        <v>#NUM!</v>
      </c>
      <c r="H40" s="50" t="e">
        <f t="shared" si="11"/>
        <v>#NUM!</v>
      </c>
      <c r="I40" s="51">
        <f t="shared" si="12"/>
        <v>0.57641274996187208</v>
      </c>
      <c r="J40" s="175"/>
      <c r="K40" s="29"/>
      <c r="L40" s="29"/>
      <c r="M40" s="29"/>
      <c r="N40" s="29"/>
    </row>
    <row r="41" spans="1:14">
      <c r="A41" s="115" t="s">
        <v>81</v>
      </c>
      <c r="B41" s="141">
        <f t="shared" si="13"/>
        <v>62067.200000000004</v>
      </c>
      <c r="C41" s="55">
        <f>(D41/D36)-1</f>
        <v>4.6395764481701685E-2</v>
      </c>
      <c r="D41" s="119">
        <f>AVERAGE(D28:D34)</f>
        <v>59680</v>
      </c>
      <c r="E41" s="119">
        <f>AVERAGE(E28:E34)</f>
        <v>75281.142857142855</v>
      </c>
      <c r="F41" s="119">
        <f>AVERAGE(F28:F34)</f>
        <v>91203</v>
      </c>
      <c r="G41" s="119">
        <f>AVERAGE(G28:G34)</f>
        <v>65514</v>
      </c>
      <c r="H41" s="50">
        <f t="shared" si="11"/>
        <v>0.87025777656328285</v>
      </c>
      <c r="I41" s="51">
        <f t="shared" si="12"/>
        <v>0.52820040214477215</v>
      </c>
      <c r="J41" s="175"/>
      <c r="K41" s="29"/>
      <c r="L41" s="29"/>
      <c r="M41" s="29"/>
      <c r="N41" s="29"/>
    </row>
    <row r="42" spans="1:14">
      <c r="A42" s="115" t="s">
        <v>80</v>
      </c>
      <c r="B42" s="141">
        <f t="shared" si="13"/>
        <v>63574.16</v>
      </c>
      <c r="C42" s="55">
        <f>(D42/D36)-1</f>
        <v>7.180172062670831E-2</v>
      </c>
      <c r="D42" s="119">
        <f>MEDIAN(D28:D34)</f>
        <v>61129</v>
      </c>
      <c r="E42" s="119">
        <f>MEDIAN(E28:E34)</f>
        <v>75861</v>
      </c>
      <c r="F42" s="119">
        <f>MEDIAN(F28:F34)</f>
        <v>91694</v>
      </c>
      <c r="G42" s="119">
        <f>MEDIAN(G28:G34)</f>
        <v>65514</v>
      </c>
      <c r="H42" s="50">
        <f t="shared" si="11"/>
        <v>0.86360580535453002</v>
      </c>
      <c r="I42" s="51">
        <f t="shared" si="12"/>
        <v>0.50000817942384135</v>
      </c>
      <c r="J42" s="175"/>
      <c r="K42" s="29"/>
      <c r="L42" s="29"/>
      <c r="M42" s="29"/>
      <c r="N42" s="29"/>
    </row>
    <row r="43" spans="1:14">
      <c r="A43" s="116" t="s">
        <v>24</v>
      </c>
      <c r="B43" s="116"/>
      <c r="C43" s="39">
        <v>76</v>
      </c>
      <c r="D43" s="123">
        <f>VLOOKUP(C43,'Curr Pay Plan'!$A$2:$D$100,2)</f>
        <v>59921.93</v>
      </c>
      <c r="E43" s="123">
        <f>VLOOKUP(C43,'Curr Pay Plan'!$A$2:$D$100,3)</f>
        <v>72295.024196111262</v>
      </c>
      <c r="F43" s="123">
        <f>VLOOKUP(C43,'Curr Pay Plan'!$A$2:$D$100,4)</f>
        <v>84668.118392222517</v>
      </c>
      <c r="G43" s="124"/>
      <c r="H43" s="52"/>
      <c r="I43" s="53">
        <f t="shared" si="12"/>
        <v>0.41297382097376567</v>
      </c>
      <c r="J43" s="175"/>
      <c r="K43" s="29"/>
      <c r="L43" s="29"/>
      <c r="M43" s="29"/>
      <c r="N43" s="29"/>
    </row>
    <row r="44" spans="1:14">
      <c r="A44" s="116" t="s">
        <v>25</v>
      </c>
      <c r="B44" s="116"/>
      <c r="C44" s="39"/>
      <c r="D44" s="123"/>
      <c r="E44" s="123"/>
      <c r="F44" s="123"/>
      <c r="G44" s="125"/>
      <c r="H44" s="50"/>
      <c r="I44" s="51"/>
      <c r="J44" s="175"/>
    </row>
    <row r="45" spans="1:14" ht="28.9" customHeight="1">
      <c r="A45" s="331"/>
      <c r="B45" s="331"/>
      <c r="C45" s="331"/>
      <c r="D45" s="331"/>
      <c r="E45" s="331"/>
      <c r="F45" s="331"/>
      <c r="G45" s="331"/>
      <c r="H45" s="331"/>
      <c r="I45" s="331"/>
      <c r="J45" s="331"/>
    </row>
    <row r="46" spans="1:14">
      <c r="A46" s="143" t="s">
        <v>28</v>
      </c>
      <c r="B46" s="143"/>
      <c r="C46" s="34"/>
      <c r="D46" s="293">
        <v>53632</v>
      </c>
      <c r="E46" s="293">
        <v>67040</v>
      </c>
      <c r="F46" s="293">
        <v>80448</v>
      </c>
      <c r="G46" s="117"/>
      <c r="H46" s="43">
        <f t="shared" ref="H46" si="14">G46/E46</f>
        <v>0</v>
      </c>
      <c r="I46" s="51">
        <f t="shared" ref="I46" si="15">(F46/D46)-1</f>
        <v>0.5</v>
      </c>
      <c r="J46" s="14" t="s">
        <v>1178</v>
      </c>
      <c r="K46" s="29"/>
      <c r="L46" s="29"/>
      <c r="M46" s="29"/>
      <c r="N46" s="29"/>
    </row>
    <row r="47" spans="1:14">
      <c r="A47" s="143" t="s">
        <v>31</v>
      </c>
      <c r="B47" s="143"/>
      <c r="C47" s="34"/>
      <c r="D47" s="292">
        <v>54704</v>
      </c>
      <c r="E47" s="292">
        <v>68380</v>
      </c>
      <c r="F47" s="292">
        <v>82056</v>
      </c>
      <c r="G47" s="107"/>
      <c r="H47" s="43">
        <f t="shared" ref="H47:H56" si="16">G47/E47</f>
        <v>0</v>
      </c>
      <c r="I47" s="51">
        <f t="shared" ref="I47:I56" si="17">(F47/D47)-1</f>
        <v>0.5</v>
      </c>
      <c r="J47" s="14" t="s">
        <v>1249</v>
      </c>
      <c r="K47" s="29"/>
      <c r="L47" s="29"/>
      <c r="M47" s="29"/>
      <c r="N47" s="29"/>
    </row>
    <row r="48" spans="1:14">
      <c r="A48" s="143" t="s">
        <v>187</v>
      </c>
      <c r="B48" s="143"/>
      <c r="C48" s="35"/>
      <c r="D48" s="308">
        <v>54059</v>
      </c>
      <c r="E48" s="308">
        <v>71624</v>
      </c>
      <c r="F48" s="308">
        <v>89190</v>
      </c>
      <c r="G48" s="163"/>
      <c r="H48" s="43">
        <f t="shared" si="16"/>
        <v>0</v>
      </c>
      <c r="I48" s="51">
        <f t="shared" si="17"/>
        <v>0.64986403744057419</v>
      </c>
      <c r="J48" s="115" t="s">
        <v>1171</v>
      </c>
      <c r="K48" s="29"/>
      <c r="L48" s="29"/>
      <c r="M48" s="29"/>
      <c r="N48" s="29"/>
    </row>
    <row r="49" spans="1:14">
      <c r="C49" s="34"/>
      <c r="D49" s="117"/>
      <c r="E49" s="117"/>
      <c r="F49" s="117"/>
      <c r="G49" s="117"/>
      <c r="H49" s="43"/>
      <c r="I49" s="51"/>
      <c r="K49" s="29"/>
      <c r="L49" s="29"/>
      <c r="M49" s="29"/>
      <c r="N49" s="29"/>
    </row>
    <row r="50" spans="1:14">
      <c r="A50" s="143" t="s">
        <v>188</v>
      </c>
      <c r="B50" s="143"/>
      <c r="C50" s="34"/>
      <c r="D50" s="117"/>
      <c r="E50" s="117"/>
      <c r="F50" s="117"/>
      <c r="G50" s="117"/>
      <c r="H50" s="43"/>
      <c r="I50" s="51"/>
      <c r="J50" s="14" t="s">
        <v>1177</v>
      </c>
      <c r="K50" s="29"/>
      <c r="L50" s="29"/>
      <c r="M50" s="29"/>
      <c r="N50" s="29"/>
    </row>
    <row r="51" spans="1:14">
      <c r="A51" s="143" t="s">
        <v>29</v>
      </c>
      <c r="B51" s="143"/>
      <c r="C51" s="34"/>
      <c r="D51" s="300">
        <v>62987</v>
      </c>
      <c r="E51" s="300">
        <v>83458</v>
      </c>
      <c r="F51" s="300">
        <v>103929</v>
      </c>
      <c r="G51" s="107"/>
      <c r="H51" s="43">
        <f t="shared" si="16"/>
        <v>0</v>
      </c>
      <c r="I51" s="51">
        <f t="shared" si="17"/>
        <v>0.65000714433136997</v>
      </c>
      <c r="J51" s="14" t="s">
        <v>1171</v>
      </c>
      <c r="K51" s="29"/>
      <c r="L51" s="29"/>
      <c r="M51" s="29"/>
      <c r="N51" s="29"/>
    </row>
    <row r="52" spans="1:14">
      <c r="A52" s="143" t="s">
        <v>189</v>
      </c>
      <c r="B52" s="143"/>
      <c r="C52" s="34"/>
      <c r="D52" s="293">
        <v>49236</v>
      </c>
      <c r="E52" s="293">
        <v>62776</v>
      </c>
      <c r="F52" s="293">
        <v>76316</v>
      </c>
      <c r="G52" s="117">
        <v>54307</v>
      </c>
      <c r="H52" s="43">
        <f t="shared" si="16"/>
        <v>0.86509175481075573</v>
      </c>
      <c r="I52" s="51">
        <f t="shared" si="17"/>
        <v>0.55000406206840524</v>
      </c>
      <c r="J52" s="14" t="s">
        <v>1171</v>
      </c>
      <c r="K52" s="29"/>
      <c r="L52" s="29"/>
      <c r="M52" s="29"/>
      <c r="N52" s="29"/>
    </row>
    <row r="53" spans="1:14">
      <c r="A53" s="143" t="s">
        <v>32</v>
      </c>
      <c r="B53" s="143"/>
      <c r="C53" s="34"/>
      <c r="D53" s="293">
        <v>66985</v>
      </c>
      <c r="E53" s="293">
        <v>85741</v>
      </c>
      <c r="F53" s="293">
        <v>104497</v>
      </c>
      <c r="G53" s="117"/>
      <c r="H53" s="43">
        <f t="shared" si="16"/>
        <v>0</v>
      </c>
      <c r="I53" s="51">
        <f t="shared" si="17"/>
        <v>0.56000597148615361</v>
      </c>
      <c r="J53" s="14" t="s">
        <v>1218</v>
      </c>
      <c r="K53" s="29"/>
      <c r="L53" s="29"/>
      <c r="M53" s="29"/>
      <c r="N53" s="29"/>
    </row>
    <row r="54" spans="1:14">
      <c r="A54" s="143" t="s">
        <v>33</v>
      </c>
      <c r="B54" s="143"/>
      <c r="C54" s="34"/>
      <c r="D54" s="292">
        <v>52918</v>
      </c>
      <c r="E54" s="292">
        <v>66153</v>
      </c>
      <c r="F54" s="292">
        <v>79388</v>
      </c>
      <c r="G54" s="107"/>
      <c r="H54" s="43">
        <f t="shared" si="16"/>
        <v>0</v>
      </c>
      <c r="I54" s="51">
        <f t="shared" si="17"/>
        <v>0.50020786877810952</v>
      </c>
      <c r="J54" s="14" t="s">
        <v>1171</v>
      </c>
      <c r="K54" s="29"/>
      <c r="L54" s="29"/>
      <c r="M54" s="29"/>
      <c r="N54" s="29"/>
    </row>
    <row r="55" spans="1:14">
      <c r="A55" s="143" t="s">
        <v>34</v>
      </c>
      <c r="B55" s="143"/>
      <c r="C55" s="34"/>
      <c r="D55" s="117"/>
      <c r="E55" s="117"/>
      <c r="F55" s="117"/>
      <c r="G55" s="117"/>
      <c r="H55" s="43"/>
      <c r="I55" s="51"/>
      <c r="J55" s="14" t="s">
        <v>1177</v>
      </c>
      <c r="K55" s="29"/>
      <c r="L55" s="29"/>
      <c r="M55" s="29"/>
      <c r="N55" s="29"/>
    </row>
    <row r="56" spans="1:14">
      <c r="A56" s="143" t="s">
        <v>35</v>
      </c>
      <c r="B56" s="143"/>
      <c r="C56" s="34"/>
      <c r="D56" s="302">
        <v>47551</v>
      </c>
      <c r="E56" s="302">
        <v>60628</v>
      </c>
      <c r="F56" s="302">
        <v>73704</v>
      </c>
      <c r="G56" s="117"/>
      <c r="H56" s="43">
        <f t="shared" si="16"/>
        <v>0</v>
      </c>
      <c r="I56" s="51">
        <f t="shared" si="17"/>
        <v>0.54999894849740283</v>
      </c>
      <c r="J56" s="14" t="s">
        <v>1171</v>
      </c>
      <c r="K56" s="29"/>
      <c r="L56" s="29"/>
      <c r="M56" s="29"/>
      <c r="N56" s="29"/>
    </row>
    <row r="57" spans="1:14" ht="4.9000000000000004" customHeight="1">
      <c r="A57" s="165"/>
      <c r="B57" s="165"/>
      <c r="C57" s="167"/>
      <c r="D57" s="168"/>
      <c r="E57" s="168"/>
      <c r="F57" s="168"/>
      <c r="G57" s="168"/>
      <c r="H57" s="169"/>
      <c r="I57" s="170"/>
      <c r="J57" s="165"/>
      <c r="K57" s="29"/>
      <c r="L57" s="29"/>
      <c r="M57" s="29"/>
      <c r="N57" s="29"/>
    </row>
    <row r="58" spans="1:14">
      <c r="A58" s="171" t="s">
        <v>57</v>
      </c>
      <c r="B58" s="171"/>
      <c r="C58" s="39">
        <v>72</v>
      </c>
      <c r="D58" s="121">
        <f>VLOOKUP(C58,'Curr Pay Plan'!$A$2:$D$100,2)</f>
        <v>49181.95</v>
      </c>
      <c r="E58" s="121">
        <f>VLOOKUP(C58,'Curr Pay Plan'!$A$2:$D$100,3)</f>
        <v>59337.378907220329</v>
      </c>
      <c r="F58" s="121">
        <f>VLOOKUP(C58,'Curr Pay Plan'!$A$2:$D$100,4)</f>
        <v>69492.807814440661</v>
      </c>
      <c r="G58" s="124">
        <v>58461</v>
      </c>
      <c r="H58" s="52">
        <f t="shared" ref="H58:H64" si="18">G58/E58</f>
        <v>0.98523057601532027</v>
      </c>
      <c r="I58" s="53">
        <f t="shared" ref="I58:I65" si="19">(F58/D58)-1</f>
        <v>0.412973820973765</v>
      </c>
      <c r="J58" s="175"/>
      <c r="K58" s="7"/>
      <c r="L58" s="7"/>
      <c r="M58" s="7"/>
      <c r="N58" s="7"/>
    </row>
    <row r="59" spans="1:14">
      <c r="A59" s="115" t="s">
        <v>11</v>
      </c>
      <c r="B59" s="141">
        <f t="shared" ref="B59:B64" si="20">D59*104%</f>
        <v>57469.36</v>
      </c>
      <c r="C59" s="55">
        <f>(D59/D58)-1</f>
        <v>0.12356260782665185</v>
      </c>
      <c r="D59" s="119">
        <f>AVERAGE(D46:D56)</f>
        <v>55259</v>
      </c>
      <c r="E59" s="119">
        <f>AVERAGE(E46:E56)</f>
        <v>70725</v>
      </c>
      <c r="F59" s="119">
        <f>AVERAGE(F46:F56)</f>
        <v>86191</v>
      </c>
      <c r="G59" s="119">
        <f>AVERAGE(G46:G56)</f>
        <v>54307</v>
      </c>
      <c r="H59" s="50">
        <f t="shared" si="18"/>
        <v>0.76786143513609051</v>
      </c>
      <c r="I59" s="51">
        <f t="shared" si="19"/>
        <v>0.55976402034057804</v>
      </c>
      <c r="J59" s="175"/>
      <c r="K59" s="29"/>
      <c r="L59" s="29"/>
      <c r="M59" s="29"/>
      <c r="N59" s="29"/>
    </row>
    <row r="60" spans="1:14">
      <c r="A60" s="174" t="s">
        <v>21</v>
      </c>
      <c r="B60" s="141">
        <f t="shared" si="20"/>
        <v>55999.32</v>
      </c>
      <c r="C60" s="55">
        <f>(D60/D58)-1</f>
        <v>9.4822389108199401E-2</v>
      </c>
      <c r="D60" s="119">
        <f>MEDIAN(D46:D56)</f>
        <v>53845.5</v>
      </c>
      <c r="E60" s="119">
        <f>MEDIAN(E46:E56)</f>
        <v>67710</v>
      </c>
      <c r="F60" s="119">
        <f>MEDIAN(F46:F56)</f>
        <v>81252</v>
      </c>
      <c r="G60" s="119">
        <f>MEDIAN(G46:G56)</f>
        <v>54307</v>
      </c>
      <c r="H60" s="50">
        <f t="shared" si="18"/>
        <v>0.80205287254467583</v>
      </c>
      <c r="I60" s="51">
        <f t="shared" si="19"/>
        <v>0.50898403766331457</v>
      </c>
      <c r="J60" s="175"/>
      <c r="K60" s="29"/>
      <c r="L60" s="29"/>
      <c r="M60" s="29"/>
      <c r="N60" s="29"/>
    </row>
    <row r="61" spans="1:14">
      <c r="A61" s="115" t="s">
        <v>22</v>
      </c>
      <c r="B61" s="141">
        <f t="shared" si="20"/>
        <v>56296.933333333334</v>
      </c>
      <c r="C61" s="55">
        <f>(D61/D58)-1</f>
        <v>0.10064091941589681</v>
      </c>
      <c r="D61" s="119">
        <f>AVERAGE(D46:D48)</f>
        <v>54131.666666666664</v>
      </c>
      <c r="E61" s="119">
        <f>AVERAGE(E46:E48)</f>
        <v>69014.666666666672</v>
      </c>
      <c r="F61" s="119">
        <f>AVERAGE(F46:F48)</f>
        <v>83898</v>
      </c>
      <c r="G61" s="119" t="e">
        <f>AVERAGE(G46:G48)</f>
        <v>#DIV/0!</v>
      </c>
      <c r="H61" s="50" t="e">
        <f t="shared" si="18"/>
        <v>#DIV/0!</v>
      </c>
      <c r="I61" s="51">
        <f t="shared" si="19"/>
        <v>0.54988761969272471</v>
      </c>
      <c r="J61" s="175"/>
      <c r="K61" s="29"/>
      <c r="L61" s="29"/>
      <c r="M61" s="29"/>
      <c r="N61" s="29"/>
    </row>
    <row r="62" spans="1:14">
      <c r="A62" s="115" t="s">
        <v>23</v>
      </c>
      <c r="B62" s="141">
        <f t="shared" si="20"/>
        <v>56221.36</v>
      </c>
      <c r="C62" s="55">
        <f>(D62/D58)-1</f>
        <v>9.9163412593441302E-2</v>
      </c>
      <c r="D62" s="119">
        <f>MEDIAN(D46:D48)</f>
        <v>54059</v>
      </c>
      <c r="E62" s="119">
        <f>MEDIAN(E46:E48)</f>
        <v>68380</v>
      </c>
      <c r="F62" s="119">
        <f>MEDIAN(F46:F48)</f>
        <v>82056</v>
      </c>
      <c r="G62" s="119" t="e">
        <f>MEDIAN(G46:G48)</f>
        <v>#NUM!</v>
      </c>
      <c r="H62" s="50" t="e">
        <f t="shared" si="18"/>
        <v>#NUM!</v>
      </c>
      <c r="I62" s="51">
        <f t="shared" si="19"/>
        <v>0.51789711241421399</v>
      </c>
      <c r="J62" s="175"/>
      <c r="K62" s="29"/>
      <c r="L62" s="29"/>
      <c r="M62" s="29"/>
      <c r="N62" s="29"/>
    </row>
    <row r="63" spans="1:14">
      <c r="A63" s="115" t="s">
        <v>81</v>
      </c>
      <c r="B63" s="141">
        <f t="shared" si="20"/>
        <v>58172.816000000006</v>
      </c>
      <c r="C63" s="55">
        <f>(D63/D58)-1</f>
        <v>0.137315620873105</v>
      </c>
      <c r="D63" s="119">
        <f>AVERAGE(D50:D56)</f>
        <v>55935.4</v>
      </c>
      <c r="E63" s="119">
        <f>AVERAGE(E50:E56)</f>
        <v>71751.199999999997</v>
      </c>
      <c r="F63" s="119">
        <f>AVERAGE(F50:F56)</f>
        <v>87566.8</v>
      </c>
      <c r="G63" s="119">
        <f>AVERAGE(G50:G56)</f>
        <v>54307</v>
      </c>
      <c r="H63" s="50">
        <f t="shared" si="18"/>
        <v>0.75687932745375686</v>
      </c>
      <c r="I63" s="51">
        <f t="shared" si="19"/>
        <v>0.56549877179746644</v>
      </c>
      <c r="J63" s="175"/>
      <c r="K63" s="29"/>
      <c r="L63" s="29"/>
      <c r="M63" s="29"/>
      <c r="N63" s="29"/>
    </row>
    <row r="64" spans="1:14">
      <c r="A64" s="115" t="s">
        <v>80</v>
      </c>
      <c r="B64" s="141">
        <f t="shared" si="20"/>
        <v>55034.720000000001</v>
      </c>
      <c r="C64" s="55">
        <f>(D64/D58)-1</f>
        <v>7.5963844459197016E-2</v>
      </c>
      <c r="D64" s="119">
        <f>MEDIAN(D50:D56)</f>
        <v>52918</v>
      </c>
      <c r="E64" s="119">
        <f>MEDIAN(E50:E56)</f>
        <v>66153</v>
      </c>
      <c r="F64" s="119">
        <f>MEDIAN(F50:F56)</f>
        <v>79388</v>
      </c>
      <c r="G64" s="119">
        <f>MEDIAN(G50:G56)</f>
        <v>54307</v>
      </c>
      <c r="H64" s="50">
        <f t="shared" si="18"/>
        <v>0.82093026771272659</v>
      </c>
      <c r="I64" s="51">
        <f t="shared" si="19"/>
        <v>0.50020786877810952</v>
      </c>
      <c r="J64" s="175"/>
      <c r="K64" s="29"/>
      <c r="L64" s="29"/>
      <c r="M64" s="29"/>
      <c r="N64" s="29"/>
    </row>
    <row r="65" spans="1:14">
      <c r="A65" s="116" t="s">
        <v>24</v>
      </c>
      <c r="B65" s="116"/>
      <c r="C65" s="39">
        <v>75</v>
      </c>
      <c r="D65" s="123">
        <f>VLOOKUP(C65,'Curr Pay Plan'!$A$2:$D$100,2)</f>
        <v>57033.87</v>
      </c>
      <c r="E65" s="123">
        <f>VLOOKUP(C65,'Curr Pay Plan'!$A$2:$D$100,3)</f>
        <v>68810.617609410518</v>
      </c>
      <c r="F65" s="123">
        <f>VLOOKUP(C65,'Curr Pay Plan'!$A$2:$D$100,4)</f>
        <v>80587.36521882104</v>
      </c>
      <c r="G65" s="124"/>
      <c r="H65" s="52"/>
      <c r="I65" s="53">
        <f t="shared" si="19"/>
        <v>0.41297382097376589</v>
      </c>
      <c r="J65" s="175"/>
      <c r="K65" s="29"/>
      <c r="L65" s="29"/>
      <c r="M65" s="29"/>
      <c r="N65" s="29"/>
    </row>
    <row r="66" spans="1:14">
      <c r="A66" s="116" t="s">
        <v>25</v>
      </c>
      <c r="B66" s="116"/>
      <c r="C66" s="39"/>
      <c r="D66" s="123"/>
      <c r="E66" s="123"/>
      <c r="F66" s="123"/>
      <c r="G66" s="125"/>
      <c r="H66" s="50"/>
      <c r="I66" s="51"/>
      <c r="J66" s="175"/>
    </row>
    <row r="67" spans="1:14" ht="28.9" customHeight="1">
      <c r="A67" s="331"/>
      <c r="B67" s="331"/>
      <c r="C67" s="331"/>
      <c r="D67" s="331"/>
      <c r="E67" s="331"/>
      <c r="F67" s="331"/>
      <c r="G67" s="331"/>
      <c r="H67" s="331"/>
      <c r="I67" s="331"/>
      <c r="J67" s="331"/>
    </row>
    <row r="68" spans="1:14">
      <c r="A68" s="143" t="s">
        <v>28</v>
      </c>
      <c r="B68" s="143"/>
      <c r="C68" s="34"/>
      <c r="D68" s="117"/>
      <c r="E68" s="117"/>
      <c r="F68" s="117"/>
      <c r="G68" s="117"/>
      <c r="H68" s="43" t="e">
        <f t="shared" ref="H68" si="21">G68/E68</f>
        <v>#DIV/0!</v>
      </c>
      <c r="I68" s="51" t="e">
        <f t="shared" ref="I68" si="22">(F68/D68)-1</f>
        <v>#DIV/0!</v>
      </c>
      <c r="K68" s="29"/>
      <c r="L68" s="29"/>
      <c r="M68" s="29"/>
      <c r="N68" s="29"/>
    </row>
    <row r="69" spans="1:14">
      <c r="A69" s="143" t="s">
        <v>31</v>
      </c>
      <c r="B69" s="143"/>
      <c r="C69" s="34"/>
      <c r="D69" s="293">
        <v>40675</v>
      </c>
      <c r="E69" s="293">
        <v>50844</v>
      </c>
      <c r="F69" s="293">
        <v>61013</v>
      </c>
      <c r="G69" s="117"/>
      <c r="H69" s="43">
        <f t="shared" ref="H69:H78" si="23">G69/E69</f>
        <v>0</v>
      </c>
      <c r="I69" s="51">
        <f t="shared" ref="I69:I78" si="24">(F69/D69)-1</f>
        <v>0.50001229256299928</v>
      </c>
      <c r="J69" s="14" t="s">
        <v>1250</v>
      </c>
      <c r="K69" s="29"/>
      <c r="L69" s="29"/>
      <c r="M69" s="29"/>
      <c r="N69" s="29"/>
    </row>
    <row r="70" spans="1:14">
      <c r="A70" s="143" t="s">
        <v>187</v>
      </c>
      <c r="B70" s="143"/>
      <c r="C70" s="35"/>
      <c r="D70" s="293">
        <v>42348</v>
      </c>
      <c r="E70" s="293">
        <v>56108</v>
      </c>
      <c r="F70" s="293">
        <v>69867</v>
      </c>
      <c r="G70" s="117"/>
      <c r="H70" s="43">
        <f t="shared" si="23"/>
        <v>0</v>
      </c>
      <c r="I70" s="51">
        <f t="shared" si="24"/>
        <v>0.64982998016435256</v>
      </c>
      <c r="J70" s="14" t="s">
        <v>1176</v>
      </c>
      <c r="K70" s="29"/>
      <c r="L70" s="29"/>
      <c r="M70" s="29"/>
      <c r="N70" s="29"/>
    </row>
    <row r="71" spans="1:14">
      <c r="C71" s="34"/>
      <c r="D71" s="117"/>
      <c r="E71" s="117"/>
      <c r="F71" s="117"/>
      <c r="G71" s="117"/>
      <c r="H71" s="43"/>
      <c r="I71" s="51"/>
      <c r="K71" s="29"/>
      <c r="L71" s="29"/>
      <c r="M71" s="29"/>
      <c r="N71" s="29"/>
    </row>
    <row r="72" spans="1:14">
      <c r="A72" s="143" t="s">
        <v>188</v>
      </c>
      <c r="B72" s="143"/>
      <c r="C72" s="34"/>
      <c r="D72" s="293">
        <v>53883</v>
      </c>
      <c r="E72" s="293">
        <v>63933</v>
      </c>
      <c r="F72" s="293">
        <v>75849</v>
      </c>
      <c r="G72" s="293">
        <v>60867</v>
      </c>
      <c r="H72" s="43">
        <f t="shared" si="23"/>
        <v>0.95204354558678617</v>
      </c>
      <c r="I72" s="51">
        <f t="shared" si="24"/>
        <v>0.4076610433717498</v>
      </c>
      <c r="J72" s="14" t="s">
        <v>238</v>
      </c>
      <c r="K72" s="29"/>
      <c r="L72" s="29"/>
      <c r="M72" s="29"/>
      <c r="N72" s="29"/>
    </row>
    <row r="73" spans="1:14">
      <c r="A73" s="143" t="s">
        <v>29</v>
      </c>
      <c r="B73" s="143"/>
      <c r="C73" s="34"/>
      <c r="D73" s="300">
        <v>57118</v>
      </c>
      <c r="E73" s="300">
        <v>75681</v>
      </c>
      <c r="F73" s="300">
        <v>94245</v>
      </c>
      <c r="G73" s="107"/>
      <c r="H73" s="43">
        <f t="shared" si="23"/>
        <v>0</v>
      </c>
      <c r="I73" s="51">
        <f t="shared" si="24"/>
        <v>0.65000525228474393</v>
      </c>
      <c r="J73" s="14" t="s">
        <v>225</v>
      </c>
      <c r="K73" s="29"/>
      <c r="L73" s="29"/>
      <c r="M73" s="29"/>
      <c r="N73" s="29"/>
    </row>
    <row r="74" spans="1:14">
      <c r="A74" s="143" t="s">
        <v>189</v>
      </c>
      <c r="B74" s="143"/>
      <c r="C74" s="34"/>
      <c r="D74" s="293">
        <v>41605</v>
      </c>
      <c r="E74" s="293">
        <v>53047</v>
      </c>
      <c r="F74" s="293">
        <v>64488</v>
      </c>
      <c r="G74" s="117">
        <v>59066</v>
      </c>
      <c r="H74" s="43">
        <f t="shared" si="23"/>
        <v>1.1134654174599883</v>
      </c>
      <c r="I74" s="51">
        <f t="shared" si="24"/>
        <v>0.55000600889316198</v>
      </c>
      <c r="J74" s="14" t="s">
        <v>1172</v>
      </c>
      <c r="K74" s="29"/>
      <c r="L74" s="29"/>
      <c r="M74" s="29"/>
      <c r="N74" s="29"/>
    </row>
    <row r="75" spans="1:14">
      <c r="A75" s="143" t="s">
        <v>32</v>
      </c>
      <c r="B75" s="143"/>
      <c r="C75" s="34"/>
      <c r="D75" s="118"/>
      <c r="E75" s="118"/>
      <c r="F75" s="118"/>
      <c r="G75" s="114"/>
      <c r="H75" s="43" t="e">
        <f t="shared" si="23"/>
        <v>#DIV/0!</v>
      </c>
      <c r="I75" s="51" t="e">
        <f t="shared" si="24"/>
        <v>#DIV/0!</v>
      </c>
      <c r="K75" s="29"/>
      <c r="L75" s="29"/>
      <c r="M75" s="29"/>
      <c r="N75" s="29"/>
    </row>
    <row r="76" spans="1:14">
      <c r="A76" s="143" t="s">
        <v>33</v>
      </c>
      <c r="B76" s="143"/>
      <c r="C76" s="34"/>
      <c r="D76" s="107"/>
      <c r="E76" s="107"/>
      <c r="F76" s="107"/>
      <c r="G76" s="107"/>
      <c r="H76" s="43" t="e">
        <f t="shared" si="23"/>
        <v>#DIV/0!</v>
      </c>
      <c r="I76" s="51" t="e">
        <f t="shared" si="24"/>
        <v>#DIV/0!</v>
      </c>
      <c r="K76" s="29"/>
      <c r="L76" s="29"/>
      <c r="M76" s="29"/>
      <c r="N76" s="29"/>
    </row>
    <row r="77" spans="1:14">
      <c r="A77" s="143" t="s">
        <v>34</v>
      </c>
      <c r="B77" s="143"/>
      <c r="C77" s="34"/>
      <c r="D77" s="117"/>
      <c r="E77" s="117"/>
      <c r="F77" s="117"/>
      <c r="G77" s="117"/>
      <c r="H77" s="43" t="e">
        <f t="shared" si="23"/>
        <v>#DIV/0!</v>
      </c>
      <c r="I77" s="51" t="e">
        <f t="shared" si="24"/>
        <v>#DIV/0!</v>
      </c>
      <c r="K77" s="29"/>
      <c r="L77" s="29"/>
      <c r="M77" s="29"/>
      <c r="N77" s="29"/>
    </row>
    <row r="78" spans="1:14">
      <c r="A78" s="143" t="s">
        <v>35</v>
      </c>
      <c r="B78" s="143"/>
      <c r="C78" s="34"/>
      <c r="D78" s="302">
        <v>39355</v>
      </c>
      <c r="E78" s="302">
        <v>49183</v>
      </c>
      <c r="F78" s="302">
        <v>59011</v>
      </c>
      <c r="G78" s="117"/>
      <c r="H78" s="43">
        <f t="shared" si="23"/>
        <v>0</v>
      </c>
      <c r="I78" s="51">
        <f t="shared" si="24"/>
        <v>0.4994536907635625</v>
      </c>
      <c r="J78" s="14" t="s">
        <v>1301</v>
      </c>
      <c r="K78" s="29"/>
      <c r="L78" s="29"/>
      <c r="M78" s="29"/>
      <c r="N78" s="29"/>
    </row>
    <row r="79" spans="1:14" ht="4.9000000000000004" customHeight="1">
      <c r="A79" s="165"/>
      <c r="B79" s="165"/>
      <c r="C79" s="167"/>
      <c r="D79" s="168"/>
      <c r="E79" s="168"/>
      <c r="F79" s="168"/>
      <c r="G79" s="168"/>
      <c r="H79" s="169"/>
      <c r="I79" s="170"/>
      <c r="J79" s="165"/>
      <c r="K79" s="29"/>
      <c r="L79" s="29"/>
      <c r="M79" s="29"/>
      <c r="N79" s="29"/>
    </row>
    <row r="80" spans="1:14">
      <c r="A80" s="171" t="s">
        <v>225</v>
      </c>
      <c r="B80" s="171"/>
      <c r="C80" s="39">
        <v>66</v>
      </c>
      <c r="D80" s="121">
        <f>VLOOKUP(C80,'Curr Pay Plan'!$A$2:$D$100,2)</f>
        <v>36570.22</v>
      </c>
      <c r="E80" s="121">
        <f>VLOOKUP(C80,'Curr Pay Plan'!$A$2:$D$100,3)</f>
        <v>44121.491743625615</v>
      </c>
      <c r="F80" s="121">
        <f>VLOOKUP(C80,'Curr Pay Plan'!$A$2:$D$100,4)</f>
        <v>51672.763487251228</v>
      </c>
      <c r="G80" s="124">
        <v>46812</v>
      </c>
      <c r="H80" s="52">
        <f t="shared" ref="H80:H86" si="25">G80/E80</f>
        <v>1.0609795396766724</v>
      </c>
      <c r="I80" s="53">
        <f t="shared" ref="I80:I87" si="26">(F80/D80)-1</f>
        <v>0.41297382097376567</v>
      </c>
      <c r="J80" s="175"/>
      <c r="K80" s="7"/>
      <c r="L80" s="7"/>
      <c r="M80" s="7"/>
      <c r="N80" s="7"/>
    </row>
    <row r="81" spans="1:14">
      <c r="A81" s="115" t="s">
        <v>11</v>
      </c>
      <c r="B81" s="141">
        <f t="shared" ref="B81:B86" si="27">D81*104%</f>
        <v>47663.893333333333</v>
      </c>
      <c r="C81" s="55">
        <f>(D81/D80)-1</f>
        <v>0.25322370679385209</v>
      </c>
      <c r="D81" s="119">
        <f>AVERAGE(D68:D78)</f>
        <v>45830.666666666664</v>
      </c>
      <c r="E81" s="119">
        <f>AVERAGE(E68:E78)</f>
        <v>58132.666666666664</v>
      </c>
      <c r="F81" s="119">
        <f>AVERAGE(F68:F78)</f>
        <v>70745.5</v>
      </c>
      <c r="G81" s="119">
        <f>AVERAGE(G68:G78)</f>
        <v>59966.5</v>
      </c>
      <c r="H81" s="50">
        <f t="shared" si="25"/>
        <v>1.0315456599272927</v>
      </c>
      <c r="I81" s="51">
        <f t="shared" si="26"/>
        <v>0.54362799290140518</v>
      </c>
      <c r="J81" s="175"/>
      <c r="K81" s="29"/>
      <c r="L81" s="29"/>
      <c r="M81" s="29"/>
      <c r="N81" s="29"/>
    </row>
    <row r="82" spans="1:14">
      <c r="A82" s="155" t="s">
        <v>21</v>
      </c>
      <c r="B82" s="141">
        <f t="shared" si="27"/>
        <v>43655.560000000005</v>
      </c>
      <c r="C82" s="55">
        <f>(D82/D80)-1</f>
        <v>0.1478328541638525</v>
      </c>
      <c r="D82" s="119">
        <f>MEDIAN(D68:D78)</f>
        <v>41976.5</v>
      </c>
      <c r="E82" s="119">
        <f>MEDIAN(E68:E78)</f>
        <v>54577.5</v>
      </c>
      <c r="F82" s="119">
        <f>MEDIAN(F68:F78)</f>
        <v>67177.5</v>
      </c>
      <c r="G82" s="119">
        <f>MEDIAN(G68:G78)</f>
        <v>59966.5</v>
      </c>
      <c r="H82" s="50">
        <f t="shared" si="25"/>
        <v>1.0987403233933397</v>
      </c>
      <c r="I82" s="51">
        <f t="shared" si="26"/>
        <v>0.60035972508427338</v>
      </c>
      <c r="J82" s="175"/>
      <c r="K82" s="29"/>
      <c r="L82" s="29"/>
      <c r="M82" s="29"/>
      <c r="N82" s="29"/>
    </row>
    <row r="83" spans="1:14">
      <c r="A83" s="115" t="s">
        <v>22</v>
      </c>
      <c r="B83" s="141">
        <f t="shared" si="27"/>
        <v>43171.96</v>
      </c>
      <c r="C83" s="55">
        <f>(D83/D80)-1</f>
        <v>0.13511759021411418</v>
      </c>
      <c r="D83" s="119">
        <f>AVERAGE(D68:D70)</f>
        <v>41511.5</v>
      </c>
      <c r="E83" s="119">
        <f>AVERAGE(E68:E70)</f>
        <v>53476</v>
      </c>
      <c r="F83" s="119">
        <f>AVERAGE(F68:F70)</f>
        <v>65440</v>
      </c>
      <c r="G83" s="119" t="e">
        <f>AVERAGE(G68:G70)</f>
        <v>#DIV/0!</v>
      </c>
      <c r="H83" s="50" t="e">
        <f t="shared" si="25"/>
        <v>#DIV/0!</v>
      </c>
      <c r="I83" s="51">
        <f t="shared" si="26"/>
        <v>0.57643062765739606</v>
      </c>
      <c r="J83" s="175"/>
      <c r="K83" s="29"/>
      <c r="L83" s="29"/>
      <c r="M83" s="29"/>
      <c r="N83" s="29"/>
    </row>
    <row r="84" spans="1:14">
      <c r="A84" s="115" t="s">
        <v>23</v>
      </c>
      <c r="B84" s="141">
        <f t="shared" si="27"/>
        <v>43171.96</v>
      </c>
      <c r="C84" s="55">
        <f>(D84/D80)-1</f>
        <v>0.13511759021411418</v>
      </c>
      <c r="D84" s="119">
        <f>MEDIAN(D68:D70)</f>
        <v>41511.5</v>
      </c>
      <c r="E84" s="119">
        <f>MEDIAN(E68:E70)</f>
        <v>53476</v>
      </c>
      <c r="F84" s="119">
        <f>MEDIAN(F68:F70)</f>
        <v>65440</v>
      </c>
      <c r="G84" s="119" t="e">
        <f>MEDIAN(G68:G70)</f>
        <v>#NUM!</v>
      </c>
      <c r="H84" s="50" t="e">
        <f t="shared" si="25"/>
        <v>#NUM!</v>
      </c>
      <c r="I84" s="51">
        <f t="shared" si="26"/>
        <v>0.57643062765739606</v>
      </c>
      <c r="J84" s="175"/>
      <c r="K84" s="29"/>
      <c r="L84" s="29"/>
      <c r="M84" s="29"/>
      <c r="N84" s="29"/>
    </row>
    <row r="85" spans="1:14">
      <c r="A85" s="115" t="s">
        <v>81</v>
      </c>
      <c r="B85" s="141">
        <f t="shared" si="27"/>
        <v>49909.86</v>
      </c>
      <c r="C85" s="55">
        <f>(D85/D80)-1</f>
        <v>0.31227676508372104</v>
      </c>
      <c r="D85" s="119">
        <f>AVERAGE(D72:D78)</f>
        <v>47990.25</v>
      </c>
      <c r="E85" s="119">
        <f>AVERAGE(E72:E78)</f>
        <v>60461</v>
      </c>
      <c r="F85" s="119">
        <f>AVERAGE(F72:F78)</f>
        <v>73398.25</v>
      </c>
      <c r="G85" s="119">
        <f>AVERAGE(G72:G78)</f>
        <v>59966.5</v>
      </c>
      <c r="H85" s="50">
        <f t="shared" si="25"/>
        <v>0.99182117397992098</v>
      </c>
      <c r="I85" s="51">
        <f t="shared" si="26"/>
        <v>0.52944087601127321</v>
      </c>
      <c r="J85" s="175"/>
      <c r="K85" s="29"/>
      <c r="L85" s="29"/>
      <c r="M85" s="29"/>
      <c r="N85" s="29"/>
    </row>
    <row r="86" spans="1:14">
      <c r="A86" s="115" t="s">
        <v>80</v>
      </c>
      <c r="B86" s="141">
        <f t="shared" si="27"/>
        <v>49653.760000000002</v>
      </c>
      <c r="C86" s="55">
        <f>(D86/D80)-1</f>
        <v>0.30554314412109074</v>
      </c>
      <c r="D86" s="119">
        <f>MEDIAN(D72:D78)</f>
        <v>47744</v>
      </c>
      <c r="E86" s="119">
        <f>MEDIAN(E72:E78)</f>
        <v>58490</v>
      </c>
      <c r="F86" s="119">
        <f>MEDIAN(F72:F78)</f>
        <v>70168.5</v>
      </c>
      <c r="G86" s="119">
        <f>MEDIAN(G72:G78)</f>
        <v>59966.5</v>
      </c>
      <c r="H86" s="50">
        <f t="shared" si="25"/>
        <v>1.0252436313899811</v>
      </c>
      <c r="I86" s="51">
        <f t="shared" si="26"/>
        <v>0.46968205428954413</v>
      </c>
      <c r="J86" s="175"/>
      <c r="K86" s="29"/>
      <c r="L86" s="29"/>
      <c r="M86" s="29"/>
      <c r="N86" s="29"/>
    </row>
    <row r="87" spans="1:14">
      <c r="A87" s="116" t="s">
        <v>24</v>
      </c>
      <c r="B87" s="116"/>
      <c r="C87" s="39">
        <v>72</v>
      </c>
      <c r="D87" s="123">
        <f>VLOOKUP(C87,'Curr Pay Plan'!$A$2:$D$100,2)</f>
        <v>49181.95</v>
      </c>
      <c r="E87" s="123">
        <f>VLOOKUP(C87,'Curr Pay Plan'!$A$2:$D$100,3)</f>
        <v>59337.378907220329</v>
      </c>
      <c r="F87" s="123">
        <f>VLOOKUP(C87,'Curr Pay Plan'!$A$2:$D$100,4)</f>
        <v>69492.807814440661</v>
      </c>
      <c r="G87" s="124"/>
      <c r="H87" s="52"/>
      <c r="I87" s="53">
        <f t="shared" si="26"/>
        <v>0.412973820973765</v>
      </c>
      <c r="J87" s="175"/>
      <c r="K87" s="29"/>
      <c r="L87" s="29"/>
      <c r="M87" s="29"/>
      <c r="N87" s="29"/>
    </row>
    <row r="88" spans="1:14">
      <c r="A88" s="116" t="s">
        <v>25</v>
      </c>
      <c r="B88" s="116"/>
      <c r="C88" s="39"/>
      <c r="D88" s="123"/>
      <c r="E88" s="123"/>
      <c r="F88" s="123"/>
      <c r="G88" s="125"/>
      <c r="H88" s="50"/>
      <c r="I88" s="51"/>
      <c r="J88" s="175"/>
    </row>
    <row r="89" spans="1:14" ht="28.9" customHeight="1">
      <c r="A89" s="331"/>
      <c r="B89" s="331"/>
      <c r="C89" s="331"/>
      <c r="D89" s="331"/>
      <c r="E89" s="331"/>
      <c r="F89" s="331"/>
      <c r="G89" s="331"/>
      <c r="H89" s="331"/>
      <c r="I89" s="331"/>
      <c r="J89" s="331"/>
    </row>
    <row r="90" spans="1:14">
      <c r="A90" s="143" t="s">
        <v>28</v>
      </c>
      <c r="B90" s="143"/>
      <c r="C90" s="34"/>
      <c r="D90" s="117"/>
      <c r="E90" s="117"/>
      <c r="F90" s="117"/>
      <c r="G90" s="117"/>
      <c r="H90" s="43" t="e">
        <f>G90/E90</f>
        <v>#DIV/0!</v>
      </c>
      <c r="I90" s="51" t="e">
        <f>(F90/D90)-1</f>
        <v>#DIV/0!</v>
      </c>
      <c r="K90" s="29"/>
      <c r="L90" s="29"/>
      <c r="M90" s="29"/>
      <c r="N90" s="29"/>
    </row>
    <row r="91" spans="1:14">
      <c r="A91" s="143" t="s">
        <v>31</v>
      </c>
      <c r="B91" s="143"/>
      <c r="C91" s="34"/>
      <c r="D91" s="117"/>
      <c r="E91" s="117"/>
      <c r="F91" s="117"/>
      <c r="G91" s="117"/>
      <c r="H91" s="43"/>
      <c r="I91" s="51"/>
      <c r="J91" s="14" t="s">
        <v>1291</v>
      </c>
      <c r="K91" s="29"/>
      <c r="L91" s="29"/>
      <c r="M91" s="29"/>
      <c r="N91" s="29"/>
    </row>
    <row r="92" spans="1:14">
      <c r="A92" s="143" t="s">
        <v>187</v>
      </c>
      <c r="B92" s="143"/>
      <c r="C92" s="35"/>
      <c r="D92" s="117"/>
      <c r="E92" s="117"/>
      <c r="F92" s="117"/>
      <c r="G92" s="117"/>
      <c r="H92" s="43"/>
      <c r="I92" s="51"/>
      <c r="J92" s="115" t="s">
        <v>1314</v>
      </c>
      <c r="K92" s="29"/>
      <c r="L92" s="29"/>
      <c r="M92" s="29"/>
      <c r="N92" s="29"/>
    </row>
    <row r="93" spans="1:14">
      <c r="C93" s="34"/>
      <c r="D93" s="117"/>
      <c r="E93" s="117"/>
      <c r="F93" s="117"/>
      <c r="G93" s="117"/>
      <c r="H93" s="43"/>
      <c r="I93" s="51"/>
      <c r="K93" s="29"/>
      <c r="L93" s="29"/>
      <c r="M93" s="29"/>
      <c r="N93" s="29"/>
    </row>
    <row r="94" spans="1:14">
      <c r="A94" s="143" t="s">
        <v>188</v>
      </c>
      <c r="B94" s="143"/>
      <c r="C94" s="34"/>
      <c r="D94" s="293">
        <v>36819</v>
      </c>
      <c r="E94" s="293">
        <v>43650</v>
      </c>
      <c r="F94" s="293">
        <v>51738</v>
      </c>
      <c r="G94" s="117"/>
      <c r="H94" s="43"/>
      <c r="I94" s="51">
        <f t="shared" ref="I94:I100" si="28">(F94/D94)-1</f>
        <v>0.40519840299845189</v>
      </c>
      <c r="J94" s="14" t="s">
        <v>1174</v>
      </c>
      <c r="K94" s="29"/>
      <c r="L94" s="29"/>
      <c r="M94" s="29"/>
      <c r="N94" s="29"/>
    </row>
    <row r="95" spans="1:14">
      <c r="A95" s="143" t="s">
        <v>29</v>
      </c>
      <c r="B95" s="143"/>
      <c r="C95" s="34"/>
      <c r="D95" s="293">
        <v>42627</v>
      </c>
      <c r="E95" s="293">
        <v>56481</v>
      </c>
      <c r="F95" s="293">
        <v>70335</v>
      </c>
      <c r="G95" s="117"/>
      <c r="H95" s="43">
        <f t="shared" ref="H95:H100" si="29">G95/E95</f>
        <v>0</v>
      </c>
      <c r="I95" s="51">
        <f t="shared" si="28"/>
        <v>0.65001055668942209</v>
      </c>
      <c r="J95" s="14" t="s">
        <v>1304</v>
      </c>
      <c r="K95" s="29"/>
      <c r="L95" s="29"/>
      <c r="M95" s="29"/>
      <c r="N95" s="29"/>
    </row>
    <row r="96" spans="1:14">
      <c r="A96" s="143" t="s">
        <v>189</v>
      </c>
      <c r="B96" s="143"/>
      <c r="C96" s="34"/>
      <c r="D96" s="293">
        <v>33707</v>
      </c>
      <c r="E96" s="293">
        <v>42977</v>
      </c>
      <c r="F96" s="293">
        <v>52247</v>
      </c>
      <c r="G96" s="117">
        <v>38090</v>
      </c>
      <c r="H96" s="43">
        <f t="shared" si="29"/>
        <v>0.8862880145193941</v>
      </c>
      <c r="I96" s="51">
        <f t="shared" si="28"/>
        <v>0.55003411754235021</v>
      </c>
      <c r="J96" s="14" t="s">
        <v>1173</v>
      </c>
      <c r="K96" s="29"/>
      <c r="L96" s="29"/>
      <c r="M96" s="29"/>
      <c r="N96" s="29"/>
    </row>
    <row r="97" spans="1:14">
      <c r="A97" s="143" t="s">
        <v>32</v>
      </c>
      <c r="B97" s="143"/>
      <c r="C97" s="34"/>
      <c r="D97" s="117"/>
      <c r="E97" s="117"/>
      <c r="F97" s="117"/>
      <c r="G97" s="117"/>
      <c r="H97" s="43" t="e">
        <f t="shared" si="29"/>
        <v>#DIV/0!</v>
      </c>
      <c r="I97" s="51" t="e">
        <f t="shared" si="28"/>
        <v>#DIV/0!</v>
      </c>
      <c r="K97" s="29"/>
      <c r="L97" s="29"/>
      <c r="M97" s="29"/>
      <c r="N97" s="29"/>
    </row>
    <row r="98" spans="1:14">
      <c r="A98" s="143" t="s">
        <v>33</v>
      </c>
      <c r="B98" s="143"/>
      <c r="C98" s="34"/>
      <c r="D98" s="117"/>
      <c r="E98" s="117"/>
      <c r="F98" s="117"/>
      <c r="G98" s="117"/>
      <c r="H98" s="43" t="e">
        <f t="shared" si="29"/>
        <v>#DIV/0!</v>
      </c>
      <c r="I98" s="51" t="e">
        <f t="shared" si="28"/>
        <v>#DIV/0!</v>
      </c>
      <c r="K98" s="29"/>
      <c r="L98" s="29"/>
      <c r="M98" s="29"/>
      <c r="N98" s="29"/>
    </row>
    <row r="99" spans="1:14">
      <c r="A99" s="143" t="s">
        <v>34</v>
      </c>
      <c r="B99" s="143"/>
      <c r="C99" s="34"/>
      <c r="D99" s="293">
        <v>47896</v>
      </c>
      <c r="E99" s="293">
        <v>59870</v>
      </c>
      <c r="F99" s="293">
        <v>71844</v>
      </c>
      <c r="G99" s="117"/>
      <c r="H99" s="43">
        <f t="shared" si="29"/>
        <v>0</v>
      </c>
      <c r="I99" s="51">
        <f t="shared" si="28"/>
        <v>0.5</v>
      </c>
      <c r="J99" s="14" t="s">
        <v>1304</v>
      </c>
      <c r="K99" s="29"/>
      <c r="L99" s="29"/>
      <c r="M99" s="29"/>
      <c r="N99" s="29"/>
    </row>
    <row r="100" spans="1:14">
      <c r="A100" s="143" t="s">
        <v>35</v>
      </c>
      <c r="B100" s="143"/>
      <c r="C100" s="34"/>
      <c r="D100" s="302">
        <v>33939</v>
      </c>
      <c r="E100" s="302">
        <v>42413</v>
      </c>
      <c r="F100" s="302">
        <v>50887</v>
      </c>
      <c r="G100" s="117"/>
      <c r="H100" s="43">
        <f t="shared" si="29"/>
        <v>0</v>
      </c>
      <c r="I100" s="51">
        <f t="shared" si="28"/>
        <v>0.49936651050413983</v>
      </c>
      <c r="J100" s="14" t="s">
        <v>1302</v>
      </c>
      <c r="K100" s="29"/>
      <c r="L100" s="29"/>
      <c r="M100" s="29"/>
      <c r="N100" s="29"/>
    </row>
    <row r="101" spans="1:14" ht="4.9000000000000004" customHeight="1">
      <c r="A101" s="165"/>
      <c r="B101" s="165"/>
      <c r="C101" s="167"/>
      <c r="D101" s="168"/>
      <c r="E101" s="168"/>
      <c r="F101" s="168"/>
      <c r="G101" s="168"/>
      <c r="H101" s="169"/>
      <c r="I101" s="170"/>
      <c r="J101" s="165"/>
      <c r="K101" s="29"/>
      <c r="L101" s="29"/>
      <c r="M101" s="29"/>
      <c r="N101" s="29"/>
    </row>
    <row r="102" spans="1:14">
      <c r="A102" s="171" t="s">
        <v>226</v>
      </c>
      <c r="B102" s="171"/>
      <c r="C102" s="39">
        <v>63</v>
      </c>
      <c r="D102" s="121">
        <f>VLOOKUP(C102,'Curr Pay Plan'!$A$2:$D$100,2)</f>
        <v>31534.720000000001</v>
      </c>
      <c r="E102" s="121">
        <f>VLOOKUP(C102,'Curr Pay Plan'!$A$2:$D$100,3)</f>
        <v>38046.226905868913</v>
      </c>
      <c r="F102" s="121">
        <f>VLOOKUP(C102,'Curr Pay Plan'!$A$2:$D$100,4)</f>
        <v>44557.733811737831</v>
      </c>
      <c r="G102" s="124">
        <v>43470</v>
      </c>
      <c r="H102" s="52">
        <f t="shared" ref="H102:H108" si="30">G102/E102</f>
        <v>1.1425574501132576</v>
      </c>
      <c r="I102" s="53">
        <f t="shared" ref="I102:I109" si="31">(F102/D102)-1</f>
        <v>0.41297382097376567</v>
      </c>
      <c r="J102" s="175"/>
      <c r="K102" s="7"/>
      <c r="L102" s="7"/>
      <c r="M102" s="7"/>
      <c r="N102" s="7"/>
    </row>
    <row r="103" spans="1:14">
      <c r="A103" s="115" t="s">
        <v>11</v>
      </c>
      <c r="B103" s="141">
        <f t="shared" ref="B103:B108" si="32">D103*104%</f>
        <v>40557.504000000001</v>
      </c>
      <c r="C103" s="55">
        <f>(D103/D102)-1</f>
        <v>0.23665597791894122</v>
      </c>
      <c r="D103" s="119">
        <f>AVERAGE(D90:D100)</f>
        <v>38997.599999999999</v>
      </c>
      <c r="E103" s="119">
        <f>AVERAGE(E90:E100)</f>
        <v>49078.2</v>
      </c>
      <c r="F103" s="119">
        <f>AVERAGE(F90:F100)</f>
        <v>59410.2</v>
      </c>
      <c r="G103" s="119">
        <f>AVERAGE(G90:G100)</f>
        <v>38090</v>
      </c>
      <c r="H103" s="50">
        <f t="shared" si="30"/>
        <v>0.77610833323145512</v>
      </c>
      <c r="I103" s="51">
        <f t="shared" si="31"/>
        <v>0.52343221121299766</v>
      </c>
      <c r="J103" s="175"/>
      <c r="K103" s="29"/>
      <c r="L103" s="29"/>
      <c r="M103" s="29"/>
      <c r="N103" s="29"/>
    </row>
    <row r="104" spans="1:14">
      <c r="A104" s="155" t="s">
        <v>21</v>
      </c>
      <c r="B104" s="141">
        <f t="shared" si="32"/>
        <v>38291.760000000002</v>
      </c>
      <c r="C104" s="55">
        <f>(D104/D102)-1</f>
        <v>0.1675702210135368</v>
      </c>
      <c r="D104" s="119">
        <f>MEDIAN(D90:D100)</f>
        <v>36819</v>
      </c>
      <c r="E104" s="119">
        <f>MEDIAN(E90:E100)</f>
        <v>43650</v>
      </c>
      <c r="F104" s="119">
        <f>MEDIAN(F90:F100)</f>
        <v>52247</v>
      </c>
      <c r="G104" s="119">
        <f>MEDIAN(G90:G100)</f>
        <v>38090</v>
      </c>
      <c r="H104" s="50">
        <f t="shared" si="30"/>
        <v>0.87262313860252005</v>
      </c>
      <c r="I104" s="51">
        <f t="shared" si="31"/>
        <v>0.41902278714793995</v>
      </c>
      <c r="J104" s="175"/>
      <c r="K104" s="29"/>
      <c r="L104" s="29"/>
      <c r="M104" s="29"/>
      <c r="N104" s="29"/>
    </row>
    <row r="105" spans="1:14">
      <c r="A105" s="115" t="s">
        <v>22</v>
      </c>
      <c r="B105" s="141" t="e">
        <f t="shared" si="32"/>
        <v>#DIV/0!</v>
      </c>
      <c r="C105" s="55" t="e">
        <f>(D105/D102)-1</f>
        <v>#DIV/0!</v>
      </c>
      <c r="D105" s="119" t="e">
        <f>AVERAGE(D90:D92)</f>
        <v>#DIV/0!</v>
      </c>
      <c r="E105" s="119" t="e">
        <f>AVERAGE(E90:E92)</f>
        <v>#DIV/0!</v>
      </c>
      <c r="F105" s="119" t="e">
        <f>AVERAGE(F90:F92)</f>
        <v>#DIV/0!</v>
      </c>
      <c r="G105" s="119" t="e">
        <f>AVERAGE(G90:G92)</f>
        <v>#DIV/0!</v>
      </c>
      <c r="H105" s="50" t="e">
        <f t="shared" si="30"/>
        <v>#DIV/0!</v>
      </c>
      <c r="I105" s="51" t="e">
        <f t="shared" si="31"/>
        <v>#DIV/0!</v>
      </c>
      <c r="J105" s="175"/>
      <c r="K105" s="29"/>
      <c r="L105" s="29"/>
      <c r="M105" s="29"/>
      <c r="N105" s="29"/>
    </row>
    <row r="106" spans="1:14">
      <c r="A106" s="115" t="s">
        <v>23</v>
      </c>
      <c r="B106" s="141" t="e">
        <f t="shared" si="32"/>
        <v>#NUM!</v>
      </c>
      <c r="C106" s="55" t="e">
        <f>(D106/D102)-1</f>
        <v>#NUM!</v>
      </c>
      <c r="D106" s="119" t="e">
        <f>MEDIAN(D90:D92)</f>
        <v>#NUM!</v>
      </c>
      <c r="E106" s="119" t="e">
        <f>MEDIAN(E90:E92)</f>
        <v>#NUM!</v>
      </c>
      <c r="F106" s="119" t="e">
        <f>MEDIAN(F90:F92)</f>
        <v>#NUM!</v>
      </c>
      <c r="G106" s="119" t="e">
        <f>MEDIAN(G90:G92)</f>
        <v>#NUM!</v>
      </c>
      <c r="H106" s="50" t="e">
        <f t="shared" si="30"/>
        <v>#NUM!</v>
      </c>
      <c r="I106" s="51" t="e">
        <f t="shared" si="31"/>
        <v>#NUM!</v>
      </c>
      <c r="J106" s="175"/>
      <c r="K106" s="29"/>
      <c r="L106" s="29"/>
      <c r="M106" s="29"/>
      <c r="N106" s="29"/>
    </row>
    <row r="107" spans="1:14">
      <c r="A107" s="115" t="s">
        <v>81</v>
      </c>
      <c r="B107" s="141">
        <f t="shared" si="32"/>
        <v>40557.504000000001</v>
      </c>
      <c r="C107" s="55">
        <f>(D107/D102)-1</f>
        <v>0.23665597791894122</v>
      </c>
      <c r="D107" s="119">
        <f>AVERAGE(D94:D100)</f>
        <v>38997.599999999999</v>
      </c>
      <c r="E107" s="119">
        <f>AVERAGE(E94:E100)</f>
        <v>49078.2</v>
      </c>
      <c r="F107" s="119">
        <f>AVERAGE(F94:F100)</f>
        <v>59410.2</v>
      </c>
      <c r="G107" s="119">
        <f>AVERAGE(G94:G100)</f>
        <v>38090</v>
      </c>
      <c r="H107" s="50">
        <f t="shared" si="30"/>
        <v>0.77610833323145512</v>
      </c>
      <c r="I107" s="51">
        <f t="shared" si="31"/>
        <v>0.52343221121299766</v>
      </c>
      <c r="J107" s="175"/>
      <c r="K107" s="29"/>
      <c r="L107" s="29"/>
      <c r="M107" s="29"/>
      <c r="N107" s="29"/>
    </row>
    <row r="108" spans="1:14">
      <c r="A108" s="115" t="s">
        <v>80</v>
      </c>
      <c r="B108" s="141">
        <f t="shared" si="32"/>
        <v>38291.760000000002</v>
      </c>
      <c r="C108" s="55">
        <f>(D108/D102)-1</f>
        <v>0.1675702210135368</v>
      </c>
      <c r="D108" s="119">
        <f>MEDIAN(D94:D100)</f>
        <v>36819</v>
      </c>
      <c r="E108" s="119">
        <f>MEDIAN(E94:E100)</f>
        <v>43650</v>
      </c>
      <c r="F108" s="119">
        <f>MEDIAN(F94:F100)</f>
        <v>52247</v>
      </c>
      <c r="G108" s="119">
        <f>MEDIAN(G94:G100)</f>
        <v>38090</v>
      </c>
      <c r="H108" s="50">
        <f t="shared" si="30"/>
        <v>0.87262313860252005</v>
      </c>
      <c r="I108" s="51">
        <f t="shared" si="31"/>
        <v>0.41902278714793995</v>
      </c>
      <c r="J108" s="175"/>
      <c r="K108" s="29"/>
      <c r="L108" s="29"/>
      <c r="M108" s="29"/>
      <c r="N108" s="29"/>
    </row>
    <row r="109" spans="1:14">
      <c r="A109" s="116" t="s">
        <v>24</v>
      </c>
      <c r="B109" s="116"/>
      <c r="C109" s="39">
        <v>67</v>
      </c>
      <c r="D109" s="123">
        <f>VLOOKUP(C109,'Curr Pay Plan'!$A$2:$D$100,2)</f>
        <v>38420.35</v>
      </c>
      <c r="E109" s="123">
        <f>VLOOKUP(C109,'Curr Pay Plan'!$A$2:$D$100,3)</f>
        <v>46353.649371324704</v>
      </c>
      <c r="F109" s="123">
        <f>VLOOKUP(C109,'Curr Pay Plan'!$A$2:$D$100,4)</f>
        <v>54286.948742649409</v>
      </c>
      <c r="G109" s="124"/>
      <c r="H109" s="52"/>
      <c r="I109" s="53">
        <f t="shared" si="31"/>
        <v>0.41297382097376545</v>
      </c>
      <c r="J109" s="175"/>
      <c r="K109" s="29"/>
      <c r="L109" s="29"/>
      <c r="M109" s="29"/>
      <c r="N109" s="29"/>
    </row>
    <row r="110" spans="1:14">
      <c r="A110" s="116" t="s">
        <v>25</v>
      </c>
      <c r="B110" s="116"/>
      <c r="C110" s="39"/>
      <c r="D110" s="123"/>
      <c r="E110" s="123"/>
      <c r="F110" s="123"/>
      <c r="G110" s="125"/>
      <c r="H110" s="50"/>
      <c r="I110" s="51"/>
      <c r="J110" s="175"/>
    </row>
    <row r="111" spans="1:14" ht="28.9" customHeight="1">
      <c r="A111" s="331"/>
      <c r="B111" s="331"/>
      <c r="C111" s="331"/>
      <c r="D111" s="331"/>
      <c r="E111" s="331"/>
      <c r="F111" s="331"/>
      <c r="G111" s="331"/>
      <c r="H111" s="331"/>
      <c r="I111" s="331"/>
      <c r="J111" s="331"/>
    </row>
    <row r="112" spans="1:14">
      <c r="A112" s="143" t="s">
        <v>28</v>
      </c>
      <c r="B112" s="143"/>
      <c r="C112" s="34"/>
      <c r="D112" s="117"/>
      <c r="E112" s="117"/>
      <c r="F112" s="117"/>
      <c r="G112" s="117"/>
      <c r="H112" s="43" t="e">
        <f>G112/E112</f>
        <v>#DIV/0!</v>
      </c>
      <c r="I112" s="51" t="e">
        <f>(F112/D112)-1</f>
        <v>#DIV/0!</v>
      </c>
    </row>
    <row r="113" spans="1:10">
      <c r="A113" s="143" t="s">
        <v>31</v>
      </c>
      <c r="B113" s="143"/>
      <c r="C113" s="34"/>
      <c r="D113" s="293">
        <v>49559</v>
      </c>
      <c r="E113" s="293">
        <v>61949</v>
      </c>
      <c r="F113" s="293">
        <v>74339</v>
      </c>
      <c r="G113" s="117"/>
      <c r="H113" s="43">
        <f t="shared" ref="H113" si="33">G113/E113</f>
        <v>0</v>
      </c>
      <c r="I113" s="51">
        <f t="shared" ref="I113" si="34">(F113/D113)-1</f>
        <v>0.50001008898484645</v>
      </c>
      <c r="J113" s="14" t="s">
        <v>1251</v>
      </c>
    </row>
    <row r="114" spans="1:10">
      <c r="A114" s="143" t="s">
        <v>187</v>
      </c>
      <c r="B114" s="143"/>
      <c r="C114" s="35"/>
      <c r="D114" s="117"/>
      <c r="E114" s="117"/>
      <c r="F114" s="117"/>
      <c r="G114" s="117"/>
      <c r="H114" s="43"/>
      <c r="I114" s="51"/>
      <c r="J114" s="115" t="s">
        <v>1177</v>
      </c>
    </row>
    <row r="115" spans="1:10">
      <c r="C115" s="34"/>
      <c r="D115" s="117"/>
      <c r="E115" s="117"/>
      <c r="F115" s="117"/>
      <c r="G115" s="117"/>
      <c r="H115" s="43"/>
      <c r="I115" s="51"/>
    </row>
    <row r="116" spans="1:10">
      <c r="A116" s="143" t="s">
        <v>188</v>
      </c>
      <c r="B116" s="143"/>
      <c r="C116" s="34"/>
      <c r="D116" s="117"/>
      <c r="E116" s="117"/>
      <c r="F116" s="117"/>
      <c r="G116" s="117"/>
      <c r="H116" s="43"/>
      <c r="I116" s="51"/>
      <c r="J116" s="14" t="s">
        <v>186</v>
      </c>
    </row>
    <row r="117" spans="1:10">
      <c r="A117" s="143" t="s">
        <v>29</v>
      </c>
      <c r="B117" s="143"/>
      <c r="C117" s="34"/>
      <c r="D117" s="293">
        <v>46992</v>
      </c>
      <c r="E117" s="293">
        <v>62265</v>
      </c>
      <c r="F117" s="293">
        <v>77538</v>
      </c>
      <c r="G117" s="117"/>
      <c r="H117" s="43">
        <f t="shared" ref="H117:H122" si="35">G117/E117</f>
        <v>0</v>
      </c>
      <c r="I117" s="51">
        <f t="shared" ref="I117:I122" si="36">(F117/D117)-1</f>
        <v>0.65002553626149129</v>
      </c>
      <c r="J117" s="14" t="s">
        <v>294</v>
      </c>
    </row>
    <row r="118" spans="1:10">
      <c r="A118" s="143" t="s">
        <v>189</v>
      </c>
      <c r="B118" s="143"/>
      <c r="C118" s="34"/>
      <c r="D118" s="293">
        <v>55865</v>
      </c>
      <c r="E118" s="293">
        <v>71228</v>
      </c>
      <c r="F118" s="293">
        <v>86591</v>
      </c>
      <c r="G118" s="117">
        <v>61007</v>
      </c>
      <c r="H118" s="43">
        <f t="shared" si="35"/>
        <v>0.85650306059414838</v>
      </c>
      <c r="I118" s="51">
        <f t="shared" si="36"/>
        <v>0.55000447507383865</v>
      </c>
      <c r="J118" s="14" t="s">
        <v>294</v>
      </c>
    </row>
    <row r="119" spans="1:10">
      <c r="A119" s="143" t="s">
        <v>32</v>
      </c>
      <c r="B119" s="143"/>
      <c r="C119" s="34"/>
      <c r="D119" s="117"/>
      <c r="E119" s="117"/>
      <c r="F119" s="117"/>
      <c r="G119" s="117"/>
      <c r="H119" s="43" t="e">
        <f t="shared" si="35"/>
        <v>#DIV/0!</v>
      </c>
      <c r="I119" s="51" t="e">
        <f t="shared" si="36"/>
        <v>#DIV/0!</v>
      </c>
    </row>
    <row r="120" spans="1:10">
      <c r="A120" s="143" t="s">
        <v>33</v>
      </c>
      <c r="B120" s="143"/>
      <c r="C120" s="34"/>
      <c r="D120" s="117"/>
      <c r="E120" s="117"/>
      <c r="F120" s="117"/>
      <c r="G120" s="117"/>
      <c r="H120" s="43" t="e">
        <f t="shared" si="35"/>
        <v>#DIV/0!</v>
      </c>
      <c r="I120" s="51" t="e">
        <f t="shared" si="36"/>
        <v>#DIV/0!</v>
      </c>
    </row>
    <row r="121" spans="1:10">
      <c r="A121" s="143" t="s">
        <v>34</v>
      </c>
      <c r="B121" s="143"/>
      <c r="C121" s="34"/>
      <c r="D121" s="117"/>
      <c r="E121" s="117"/>
      <c r="F121" s="117"/>
      <c r="G121" s="117"/>
      <c r="H121" s="43" t="e">
        <f t="shared" si="35"/>
        <v>#DIV/0!</v>
      </c>
      <c r="I121" s="51" t="e">
        <f t="shared" si="36"/>
        <v>#DIV/0!</v>
      </c>
    </row>
    <row r="122" spans="1:10">
      <c r="A122" s="143" t="s">
        <v>35</v>
      </c>
      <c r="B122" s="143"/>
      <c r="C122" s="34"/>
      <c r="D122" s="119"/>
      <c r="E122" s="119"/>
      <c r="F122" s="119"/>
      <c r="G122" s="117"/>
      <c r="H122" s="43" t="e">
        <f t="shared" si="35"/>
        <v>#DIV/0!</v>
      </c>
      <c r="I122" s="51" t="e">
        <f t="shared" si="36"/>
        <v>#DIV/0!</v>
      </c>
    </row>
    <row r="123" spans="1:10" ht="6" customHeight="1">
      <c r="A123" s="165"/>
      <c r="B123" s="165"/>
      <c r="C123" s="167"/>
      <c r="D123" s="168"/>
      <c r="E123" s="168"/>
      <c r="F123" s="168"/>
      <c r="G123" s="168"/>
      <c r="H123" s="169"/>
      <c r="I123" s="170"/>
      <c r="J123" s="165"/>
    </row>
    <row r="124" spans="1:10">
      <c r="A124" s="171" t="s">
        <v>227</v>
      </c>
      <c r="B124" s="171"/>
      <c r="C124" s="39">
        <v>70</v>
      </c>
      <c r="D124" s="121">
        <f>VLOOKUP(C124,'Curr Pay Plan'!$A$2:$D$100,2)</f>
        <v>44555.93</v>
      </c>
      <c r="E124" s="121">
        <f>VLOOKUP(C124,'Curr Pay Plan'!$A$2:$D$100,3)</f>
        <v>53756.146329569819</v>
      </c>
      <c r="F124" s="121">
        <f>VLOOKUP(C124,'Curr Pay Plan'!$A$2:$D$100,4)</f>
        <v>62956.362659139639</v>
      </c>
      <c r="G124" s="124">
        <v>58461</v>
      </c>
      <c r="H124" s="52">
        <f t="shared" ref="H124:H130" si="37">G124/E124</f>
        <v>1.087522153124324</v>
      </c>
      <c r="I124" s="53">
        <f t="shared" ref="I124:I131" si="38">(F124/D124)-1</f>
        <v>0.41297382097376567</v>
      </c>
      <c r="J124" s="175"/>
    </row>
    <row r="125" spans="1:10">
      <c r="A125" s="115" t="s">
        <v>11</v>
      </c>
      <c r="B125" s="141">
        <f t="shared" ref="B125:B130" si="39">D125*104%</f>
        <v>52837.546666666669</v>
      </c>
      <c r="C125" s="55">
        <f>(D125/D124)-1</f>
        <v>0.14025974395177787</v>
      </c>
      <c r="D125" s="119">
        <f>AVERAGE(D112:D122)</f>
        <v>50805.333333333336</v>
      </c>
      <c r="E125" s="119">
        <f>AVERAGE(E112:E122)</f>
        <v>65147.333333333336</v>
      </c>
      <c r="F125" s="119">
        <f>AVERAGE(F112:F122)</f>
        <v>79489.333333333328</v>
      </c>
      <c r="G125" s="119">
        <f>AVERAGE(G112:G122)</f>
        <v>61007</v>
      </c>
      <c r="H125" s="50">
        <f t="shared" si="37"/>
        <v>0.93644661843411336</v>
      </c>
      <c r="I125" s="51">
        <f t="shared" si="38"/>
        <v>0.56458639512912012</v>
      </c>
      <c r="J125" s="175"/>
    </row>
    <row r="126" spans="1:10">
      <c r="A126" s="155" t="s">
        <v>21</v>
      </c>
      <c r="B126" s="141">
        <f t="shared" si="39"/>
        <v>51541.36</v>
      </c>
      <c r="C126" s="55">
        <f>(D126/D124)-1</f>
        <v>0.11228741045243584</v>
      </c>
      <c r="D126" s="119">
        <f>MEDIAN(D112:D122)</f>
        <v>49559</v>
      </c>
      <c r="E126" s="119">
        <f>MEDIAN(E112:E122)</f>
        <v>62265</v>
      </c>
      <c r="F126" s="119">
        <f>MEDIAN(F112:F122)</f>
        <v>77538</v>
      </c>
      <c r="G126" s="119">
        <f>MEDIAN(G112:G122)</f>
        <v>61007</v>
      </c>
      <c r="H126" s="50">
        <f t="shared" si="37"/>
        <v>0.97979603308439733</v>
      </c>
      <c r="I126" s="51">
        <f t="shared" si="38"/>
        <v>0.56455941403176002</v>
      </c>
      <c r="J126" s="175"/>
    </row>
    <row r="127" spans="1:10">
      <c r="A127" s="115" t="s">
        <v>22</v>
      </c>
      <c r="B127" s="141">
        <f t="shared" si="39"/>
        <v>51541.36</v>
      </c>
      <c r="C127" s="55">
        <f>(D127/D124)-1</f>
        <v>0.11228741045243584</v>
      </c>
      <c r="D127" s="119">
        <f>AVERAGE(D112:D114)</f>
        <v>49559</v>
      </c>
      <c r="E127" s="119">
        <f>AVERAGE(E112:E114)</f>
        <v>61949</v>
      </c>
      <c r="F127" s="119">
        <f>AVERAGE(F112:F114)</f>
        <v>74339</v>
      </c>
      <c r="G127" s="119" t="e">
        <f>AVERAGE(G112:G114)</f>
        <v>#DIV/0!</v>
      </c>
      <c r="H127" s="50" t="e">
        <f t="shared" si="37"/>
        <v>#DIV/0!</v>
      </c>
      <c r="I127" s="51">
        <f t="shared" si="38"/>
        <v>0.50001008898484645</v>
      </c>
      <c r="J127" s="175"/>
    </row>
    <row r="128" spans="1:10">
      <c r="A128" s="115" t="s">
        <v>23</v>
      </c>
      <c r="B128" s="141">
        <f t="shared" si="39"/>
        <v>51541.36</v>
      </c>
      <c r="C128" s="55">
        <f>(D128/D124)-1</f>
        <v>0.11228741045243584</v>
      </c>
      <c r="D128" s="119">
        <f>MEDIAN(D112:D114)</f>
        <v>49559</v>
      </c>
      <c r="E128" s="119">
        <f>MEDIAN(E112:E114)</f>
        <v>61949</v>
      </c>
      <c r="F128" s="119">
        <f>MEDIAN(F112:F114)</f>
        <v>74339</v>
      </c>
      <c r="G128" s="119" t="e">
        <f>MEDIAN(G112:G114)</f>
        <v>#NUM!</v>
      </c>
      <c r="H128" s="50" t="e">
        <f t="shared" si="37"/>
        <v>#NUM!</v>
      </c>
      <c r="I128" s="51">
        <f t="shared" si="38"/>
        <v>0.50001008898484645</v>
      </c>
      <c r="J128" s="175"/>
    </row>
    <row r="129" spans="1:10">
      <c r="A129" s="115" t="s">
        <v>81</v>
      </c>
      <c r="B129" s="141">
        <f t="shared" si="39"/>
        <v>53485.64</v>
      </c>
      <c r="C129" s="55">
        <f>(D129/D124)-1</f>
        <v>0.15424591070144866</v>
      </c>
      <c r="D129" s="119">
        <f>AVERAGE(D116:D122)</f>
        <v>51428.5</v>
      </c>
      <c r="E129" s="119">
        <f>AVERAGE(E116:E122)</f>
        <v>66746.5</v>
      </c>
      <c r="F129" s="119">
        <f>AVERAGE(F116:F122)</f>
        <v>82064.5</v>
      </c>
      <c r="G129" s="119">
        <f>AVERAGE(G116:G122)</f>
        <v>61007</v>
      </c>
      <c r="H129" s="50">
        <f t="shared" si="37"/>
        <v>0.91401047245923006</v>
      </c>
      <c r="I129" s="51">
        <f t="shared" si="38"/>
        <v>0.59570082736226015</v>
      </c>
      <c r="J129" s="175"/>
    </row>
    <row r="130" spans="1:10">
      <c r="A130" s="115" t="s">
        <v>80</v>
      </c>
      <c r="B130" s="141">
        <f t="shared" si="39"/>
        <v>53485.64</v>
      </c>
      <c r="C130" s="55">
        <f>(D130/D124)-1</f>
        <v>0.15424591070144866</v>
      </c>
      <c r="D130" s="119">
        <f>MEDIAN(D116:D122)</f>
        <v>51428.5</v>
      </c>
      <c r="E130" s="119">
        <f>MEDIAN(E116:E122)</f>
        <v>66746.5</v>
      </c>
      <c r="F130" s="119">
        <f>MEDIAN(F116:F122)</f>
        <v>82064.5</v>
      </c>
      <c r="G130" s="119">
        <f>MEDIAN(G116:G122)</f>
        <v>61007</v>
      </c>
      <c r="H130" s="50">
        <f t="shared" si="37"/>
        <v>0.91401047245923006</v>
      </c>
      <c r="I130" s="51">
        <f t="shared" si="38"/>
        <v>0.59570082736226015</v>
      </c>
      <c r="J130" s="175"/>
    </row>
    <row r="131" spans="1:10">
      <c r="A131" s="116" t="s">
        <v>24</v>
      </c>
      <c r="B131" s="116"/>
      <c r="C131" s="39"/>
      <c r="D131" s="123" t="e">
        <f>VLOOKUP(C131,'Curr Pay Plan'!$A$2:$D$100,2)</f>
        <v>#N/A</v>
      </c>
      <c r="E131" s="123" t="e">
        <f>VLOOKUP(C131,'Curr Pay Plan'!$A$2:$D$100,3)</f>
        <v>#N/A</v>
      </c>
      <c r="F131" s="123" t="e">
        <f>VLOOKUP(C131,'Curr Pay Plan'!$A$2:$D$100,4)</f>
        <v>#N/A</v>
      </c>
      <c r="G131" s="124"/>
      <c r="H131" s="52"/>
      <c r="I131" s="53" t="e">
        <f t="shared" si="38"/>
        <v>#N/A</v>
      </c>
      <c r="J131" s="175"/>
    </row>
    <row r="132" spans="1:10">
      <c r="A132" s="116" t="s">
        <v>25</v>
      </c>
      <c r="B132" s="116"/>
      <c r="C132" s="39"/>
      <c r="D132" s="123"/>
      <c r="E132" s="123"/>
      <c r="F132" s="123"/>
      <c r="G132" s="125"/>
      <c r="H132" s="50"/>
      <c r="I132" s="51"/>
      <c r="J132" s="175"/>
    </row>
    <row r="133" spans="1:10">
      <c r="A133" s="331"/>
      <c r="B133" s="331"/>
      <c r="C133" s="331"/>
      <c r="D133" s="331"/>
      <c r="E133" s="331"/>
      <c r="F133" s="331"/>
      <c r="G133" s="331"/>
      <c r="H133" s="331"/>
      <c r="I133" s="331"/>
      <c r="J133" s="331"/>
    </row>
  </sheetData>
  <mergeCells count="6">
    <mergeCell ref="A133:J133"/>
    <mergeCell ref="A23:J23"/>
    <mergeCell ref="A45:J45"/>
    <mergeCell ref="A67:J67"/>
    <mergeCell ref="A89:J89"/>
    <mergeCell ref="A111:J111"/>
  </mergeCells>
  <printOptions horizontalCentered="1" verticalCentered="1"/>
  <pageMargins left="0.7" right="0.7" top="0.75" bottom="0.75" header="0.3" footer="0.3"/>
  <pageSetup orientation="landscape" horizontalDpi="4294967293" verticalDpi="0" r:id="rId1"/>
  <headerFooter>
    <oddHeader>&amp;C
&amp;"-,Bold"&amp;14Information Technology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12"/>
  <sheetViews>
    <sheetView zoomScaleNormal="100" workbookViewId="0">
      <pane ySplit="1" topLeftCell="A105" activePane="bottomLeft" state="frozen"/>
      <selection activeCell="A2" sqref="A2"/>
      <selection pane="bottomLeft" activeCell="C53" sqref="C53"/>
    </sheetView>
  </sheetViews>
  <sheetFormatPr defaultColWidth="8.85546875" defaultRowHeight="15"/>
  <cols>
    <col min="1" max="1" width="27.85546875" style="14" customWidth="1"/>
    <col min="2" max="2" width="8.5703125" style="11" customWidth="1"/>
    <col min="3" max="3" width="7.5703125" style="11" customWidth="1"/>
    <col min="4" max="7" width="8.28515625" style="11" customWidth="1"/>
    <col min="8" max="8" width="6.7109375" style="11" customWidth="1"/>
    <col min="9" max="9" width="8.28515625" style="11" customWidth="1"/>
    <col min="10" max="10" width="25.85546875" style="14" customWidth="1"/>
    <col min="11" max="16384" width="8.85546875" style="6"/>
  </cols>
  <sheetData>
    <row r="1" spans="1:14" s="11" customForma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 s="11" customFormat="1" ht="41.25" customHeight="1">
      <c r="A2" s="248" t="s">
        <v>67</v>
      </c>
      <c r="B2" s="253">
        <v>0.04</v>
      </c>
      <c r="C2" s="243" t="s">
        <v>14</v>
      </c>
      <c r="D2" s="254" t="s">
        <v>15</v>
      </c>
      <c r="E2" s="254" t="s">
        <v>13</v>
      </c>
      <c r="F2" s="254" t="s">
        <v>16</v>
      </c>
      <c r="G2" s="254" t="s">
        <v>19</v>
      </c>
      <c r="H2" s="255" t="s">
        <v>12</v>
      </c>
      <c r="I2" s="256" t="s">
        <v>17</v>
      </c>
      <c r="J2" s="243" t="s">
        <v>20</v>
      </c>
    </row>
    <row r="3" spans="1:14">
      <c r="A3" s="31" t="s">
        <v>28</v>
      </c>
      <c r="B3" s="138"/>
      <c r="C3" s="34"/>
      <c r="D3" s="117"/>
      <c r="E3" s="117"/>
      <c r="F3" s="117"/>
      <c r="G3" s="117"/>
      <c r="H3" s="43"/>
      <c r="I3" s="51"/>
      <c r="J3" s="15" t="s">
        <v>82</v>
      </c>
      <c r="K3" s="29"/>
      <c r="L3" s="29"/>
      <c r="M3" s="29"/>
      <c r="N3" s="29"/>
    </row>
    <row r="4" spans="1:14">
      <c r="A4" s="31" t="s">
        <v>31</v>
      </c>
      <c r="B4" s="138"/>
      <c r="C4" s="34"/>
      <c r="D4" s="292">
        <v>77249</v>
      </c>
      <c r="E4" s="292">
        <v>108149</v>
      </c>
      <c r="F4" s="292">
        <v>139049</v>
      </c>
      <c r="G4" s="107">
        <v>94138.27</v>
      </c>
      <c r="H4" s="43">
        <f t="shared" ref="H4:H11" si="0">G4/E4</f>
        <v>0.8704497498821071</v>
      </c>
      <c r="I4" s="51">
        <f t="shared" ref="I4:I11" si="1">(F4/D4)-1</f>
        <v>0.80001035612111493</v>
      </c>
      <c r="J4" s="15" t="s">
        <v>67</v>
      </c>
      <c r="K4" s="29"/>
      <c r="L4" s="29"/>
      <c r="M4" s="29"/>
      <c r="N4" s="29"/>
    </row>
    <row r="5" spans="1:14">
      <c r="A5" s="31" t="s">
        <v>187</v>
      </c>
      <c r="B5" s="138"/>
      <c r="C5" s="35"/>
      <c r="D5" s="117"/>
      <c r="E5" s="117"/>
      <c r="F5" s="117"/>
      <c r="G5" s="117"/>
      <c r="H5" s="43"/>
      <c r="I5" s="51"/>
      <c r="J5" s="15" t="s">
        <v>82</v>
      </c>
      <c r="K5" s="29"/>
      <c r="L5" s="29"/>
      <c r="M5" s="29"/>
      <c r="N5" s="29"/>
    </row>
    <row r="6" spans="1:14">
      <c r="A6" s="13"/>
      <c r="C6" s="34"/>
      <c r="D6" s="117"/>
      <c r="E6" s="117"/>
      <c r="F6" s="117"/>
      <c r="G6" s="117"/>
      <c r="H6" s="43"/>
      <c r="I6" s="51"/>
      <c r="J6" s="15"/>
      <c r="K6" s="29"/>
      <c r="L6" s="29"/>
      <c r="M6" s="29"/>
      <c r="N6" s="29"/>
    </row>
    <row r="7" spans="1:14">
      <c r="A7" s="31" t="s">
        <v>188</v>
      </c>
      <c r="B7" s="138"/>
      <c r="C7" s="34"/>
      <c r="D7" s="293">
        <v>68000</v>
      </c>
      <c r="E7" s="117"/>
      <c r="F7" s="117"/>
      <c r="G7" s="117"/>
      <c r="H7" s="43"/>
      <c r="I7" s="51"/>
      <c r="J7" s="15" t="s">
        <v>178</v>
      </c>
      <c r="K7" s="29"/>
      <c r="L7" s="29"/>
      <c r="M7" s="29"/>
      <c r="N7" s="29"/>
    </row>
    <row r="8" spans="1:14">
      <c r="A8" s="31" t="s">
        <v>29</v>
      </c>
      <c r="B8" s="138"/>
      <c r="C8" s="34"/>
      <c r="D8" s="300">
        <v>84411</v>
      </c>
      <c r="E8" s="300">
        <v>111844</v>
      </c>
      <c r="F8" s="300">
        <v>139278</v>
      </c>
      <c r="G8" s="107">
        <v>91800</v>
      </c>
      <c r="H8" s="43">
        <f t="shared" si="0"/>
        <v>0.82078609491792143</v>
      </c>
      <c r="I8" s="51">
        <f t="shared" si="1"/>
        <v>0.64999822298041732</v>
      </c>
      <c r="J8" s="15" t="s">
        <v>67</v>
      </c>
      <c r="K8" s="29"/>
      <c r="L8" s="29"/>
      <c r="M8" s="29"/>
      <c r="N8" s="29"/>
    </row>
    <row r="9" spans="1:14">
      <c r="A9" s="31" t="s">
        <v>189</v>
      </c>
      <c r="B9" s="138"/>
      <c r="C9" s="34"/>
      <c r="D9" s="292">
        <v>68954</v>
      </c>
      <c r="E9" s="292">
        <v>87917</v>
      </c>
      <c r="F9" s="292">
        <v>106879</v>
      </c>
      <c r="G9" s="107">
        <v>75303</v>
      </c>
      <c r="H9" s="43">
        <f t="shared" si="0"/>
        <v>0.85652376673453368</v>
      </c>
      <c r="I9" s="51">
        <f t="shared" si="1"/>
        <v>0.55000435072657128</v>
      </c>
      <c r="J9" s="15" t="s">
        <v>67</v>
      </c>
      <c r="K9" s="29"/>
      <c r="L9" s="29"/>
      <c r="M9" s="29"/>
      <c r="N9" s="29"/>
    </row>
    <row r="10" spans="1:14">
      <c r="A10" s="31" t="s">
        <v>32</v>
      </c>
      <c r="B10" s="138"/>
      <c r="C10" s="34"/>
      <c r="D10" s="295">
        <v>77102</v>
      </c>
      <c r="E10" s="295">
        <v>98690</v>
      </c>
      <c r="F10" s="295">
        <v>120279</v>
      </c>
      <c r="G10" s="114">
        <v>73788.039999999994</v>
      </c>
      <c r="H10" s="43">
        <f t="shared" si="0"/>
        <v>0.74767494173675142</v>
      </c>
      <c r="I10" s="51">
        <f t="shared" si="1"/>
        <v>0.55999844362013951</v>
      </c>
      <c r="J10" s="15" t="s">
        <v>67</v>
      </c>
      <c r="K10" s="29"/>
      <c r="L10" s="29"/>
      <c r="M10" s="29"/>
      <c r="N10" s="29"/>
    </row>
    <row r="11" spans="1:14">
      <c r="A11" s="31" t="s">
        <v>33</v>
      </c>
      <c r="B11" s="138"/>
      <c r="C11" s="34"/>
      <c r="D11" s="292">
        <v>82533</v>
      </c>
      <c r="E11" s="292">
        <v>103172</v>
      </c>
      <c r="F11" s="292">
        <v>123811</v>
      </c>
      <c r="G11" s="107">
        <v>99652.800000000003</v>
      </c>
      <c r="H11" s="43">
        <f t="shared" si="0"/>
        <v>0.96588997014693911</v>
      </c>
      <c r="I11" s="51">
        <f t="shared" si="1"/>
        <v>0.50013933820411238</v>
      </c>
      <c r="J11" s="15" t="s">
        <v>67</v>
      </c>
      <c r="K11" s="29"/>
      <c r="L11" s="29"/>
      <c r="M11" s="29"/>
      <c r="N11" s="29"/>
    </row>
    <row r="12" spans="1:14">
      <c r="A12" s="31" t="s">
        <v>34</v>
      </c>
      <c r="B12" s="138"/>
      <c r="C12" s="34"/>
      <c r="D12" s="117"/>
      <c r="E12" s="117"/>
      <c r="F12" s="117"/>
      <c r="G12" s="117"/>
      <c r="H12" s="43"/>
      <c r="I12" s="51"/>
      <c r="J12" s="15" t="s">
        <v>178</v>
      </c>
      <c r="K12" s="29"/>
      <c r="L12" s="29"/>
      <c r="M12" s="29"/>
      <c r="N12" s="29"/>
    </row>
    <row r="13" spans="1:14">
      <c r="A13" s="31" t="s">
        <v>35</v>
      </c>
      <c r="B13" s="138"/>
      <c r="C13" s="34"/>
      <c r="D13" s="119"/>
      <c r="E13" s="119"/>
      <c r="F13" s="119"/>
      <c r="G13" s="117"/>
      <c r="H13" s="43"/>
      <c r="I13" s="51"/>
      <c r="J13" s="15" t="s">
        <v>178</v>
      </c>
      <c r="K13" s="29"/>
      <c r="L13" s="29"/>
      <c r="M13" s="29"/>
      <c r="N13" s="29"/>
    </row>
    <row r="14" spans="1:14" ht="4.9000000000000004" customHeight="1">
      <c r="A14" s="56"/>
      <c r="B14" s="139"/>
      <c r="C14" s="36"/>
      <c r="D14" s="120"/>
      <c r="E14" s="120"/>
      <c r="F14" s="120"/>
      <c r="G14" s="120"/>
      <c r="H14" s="57"/>
      <c r="I14" s="58"/>
      <c r="J14" s="59"/>
      <c r="K14" s="29"/>
      <c r="L14" s="29"/>
      <c r="M14" s="29"/>
      <c r="N14" s="29"/>
    </row>
    <row r="15" spans="1:14">
      <c r="A15" s="215" t="s">
        <v>67</v>
      </c>
      <c r="B15" s="226"/>
      <c r="C15" s="216">
        <v>74</v>
      </c>
      <c r="D15" s="121">
        <f>VLOOKUP(C15,'Curr Pay Plan'!$A$2:$D$100,2)</f>
        <v>54287.72</v>
      </c>
      <c r="E15" s="121">
        <f>VLOOKUP(C15,'Curr Pay Plan'!$A$2:$D$100,3)</f>
        <v>65497.423580176954</v>
      </c>
      <c r="F15" s="121">
        <f>VLOOKUP(C15,'Curr Pay Plan'!$A$2:$D$100,4)</f>
        <v>76707.127160353906</v>
      </c>
      <c r="G15" s="227">
        <v>58461</v>
      </c>
      <c r="H15" s="213">
        <f t="shared" ref="H15:H21" si="2">G15/E15</f>
        <v>0.89256946005573023</v>
      </c>
      <c r="I15" s="214">
        <f t="shared" ref="I15:I22" si="3">(F15/D15)-1</f>
        <v>0.41297382097376545</v>
      </c>
      <c r="J15" s="60"/>
      <c r="K15" s="7"/>
      <c r="L15" s="7"/>
      <c r="M15" s="7"/>
      <c r="N15" s="7"/>
    </row>
    <row r="16" spans="1:14">
      <c r="A16" s="217" t="s">
        <v>11</v>
      </c>
      <c r="B16" s="218">
        <f t="shared" ref="B16:B21" si="4">D16*104%</f>
        <v>79429.82666666666</v>
      </c>
      <c r="C16" s="219">
        <f>(D16/D15)-1</f>
        <v>0.40685284505102315</v>
      </c>
      <c r="D16" s="119">
        <f>AVERAGE(D3:D13)</f>
        <v>76374.833333333328</v>
      </c>
      <c r="E16" s="119">
        <f>AVERAGE(E3:E13)</f>
        <v>101954.4</v>
      </c>
      <c r="F16" s="119">
        <f>AVERAGE(F3:F13)</f>
        <v>125859.2</v>
      </c>
      <c r="G16" s="220">
        <f>AVERAGE(G3:G13)</f>
        <v>86936.421999999991</v>
      </c>
      <c r="H16" s="221">
        <f t="shared" si="2"/>
        <v>0.8526990693878832</v>
      </c>
      <c r="I16" s="222">
        <f t="shared" si="3"/>
        <v>0.6479145617339046</v>
      </c>
      <c r="J16" s="55">
        <f>(G16/G15)-1</f>
        <v>0.4870840731427788</v>
      </c>
      <c r="K16" s="29"/>
      <c r="L16" s="29"/>
      <c r="M16" s="29"/>
      <c r="N16" s="29"/>
    </row>
    <row r="17" spans="1:14">
      <c r="A17" s="174" t="s">
        <v>21</v>
      </c>
      <c r="B17" s="141">
        <f t="shared" si="4"/>
        <v>80262.52</v>
      </c>
      <c r="C17" s="55">
        <f>(D17/D15)-1</f>
        <v>0.42160142293689984</v>
      </c>
      <c r="D17" s="119">
        <f>MEDIAN(D3:D13)</f>
        <v>77175.5</v>
      </c>
      <c r="E17" s="119">
        <f>MEDIAN(E3:E13)</f>
        <v>103172</v>
      </c>
      <c r="F17" s="119">
        <f>MEDIAN(F3:F13)</f>
        <v>123811</v>
      </c>
      <c r="G17" s="151">
        <f>MEDIAN(G3:G13)</f>
        <v>91800</v>
      </c>
      <c r="H17" s="49">
        <f t="shared" si="2"/>
        <v>0.8897762958942349</v>
      </c>
      <c r="I17" s="44">
        <f t="shared" si="3"/>
        <v>0.60427855990566948</v>
      </c>
      <c r="J17" s="55">
        <f>(G17/G15)-1</f>
        <v>0.57027762097808798</v>
      </c>
      <c r="K17" s="29"/>
      <c r="L17" s="29"/>
      <c r="M17" s="29"/>
      <c r="N17" s="29"/>
    </row>
    <row r="18" spans="1:14">
      <c r="A18" s="115" t="s">
        <v>22</v>
      </c>
      <c r="B18" s="141">
        <f t="shared" si="4"/>
        <v>80338.960000000006</v>
      </c>
      <c r="C18" s="55">
        <f>(D18/D15)-1</f>
        <v>0.42295532028237681</v>
      </c>
      <c r="D18" s="119">
        <f>AVERAGE(D3:D5)</f>
        <v>77249</v>
      </c>
      <c r="E18" s="119">
        <f>AVERAGE(E3:E5)</f>
        <v>108149</v>
      </c>
      <c r="F18" s="119">
        <f>AVERAGE(F3:F5)</f>
        <v>139049</v>
      </c>
      <c r="G18" s="119">
        <f>AVERAGE(G3:G5)</f>
        <v>94138.27</v>
      </c>
      <c r="H18" s="50">
        <f t="shared" si="2"/>
        <v>0.8704497498821071</v>
      </c>
      <c r="I18" s="51">
        <f t="shared" si="3"/>
        <v>0.80001035612111493</v>
      </c>
      <c r="J18" s="55">
        <f>(G18/G15)-1</f>
        <v>0.61027471305656777</v>
      </c>
      <c r="K18" s="29"/>
      <c r="L18" s="29"/>
      <c r="M18" s="29"/>
      <c r="N18" s="29"/>
    </row>
    <row r="19" spans="1:14">
      <c r="A19" s="154" t="s">
        <v>23</v>
      </c>
      <c r="B19" s="141">
        <f t="shared" si="4"/>
        <v>80338.960000000006</v>
      </c>
      <c r="C19" s="55">
        <f>(D19/D15)-1</f>
        <v>0.42295532028237681</v>
      </c>
      <c r="D19" s="119">
        <f>MEDIAN(D3:D5)</f>
        <v>77249</v>
      </c>
      <c r="E19" s="119">
        <f>MEDIAN(E3:E5)</f>
        <v>108149</v>
      </c>
      <c r="F19" s="119">
        <f>MEDIAN(F3:F5)</f>
        <v>139049</v>
      </c>
      <c r="G19" s="151">
        <f>MEDIAN(G3:G5)</f>
        <v>94138.27</v>
      </c>
      <c r="H19" s="49">
        <f t="shared" si="2"/>
        <v>0.8704497498821071</v>
      </c>
      <c r="I19" s="44">
        <f t="shared" si="3"/>
        <v>0.80001035612111493</v>
      </c>
      <c r="J19" s="55">
        <f>(G19/G15)-1</f>
        <v>0.61027471305656777</v>
      </c>
      <c r="K19" s="29"/>
      <c r="L19" s="29"/>
      <c r="M19" s="29"/>
      <c r="N19" s="29"/>
    </row>
    <row r="20" spans="1:14">
      <c r="A20" s="115" t="s">
        <v>81</v>
      </c>
      <c r="B20" s="141">
        <f t="shared" si="4"/>
        <v>79248</v>
      </c>
      <c r="C20" s="55">
        <f>(D20/D15)-1</f>
        <v>0.4036323500047525</v>
      </c>
      <c r="D20" s="119">
        <f>AVERAGE(D7:D13)</f>
        <v>76200</v>
      </c>
      <c r="E20" s="119">
        <f>AVERAGE(E7:E13)</f>
        <v>100405.75</v>
      </c>
      <c r="F20" s="119">
        <f>AVERAGE(F7:F13)</f>
        <v>122561.75</v>
      </c>
      <c r="G20" s="151">
        <f>AVERAGE(G7:G13)</f>
        <v>85135.959999999992</v>
      </c>
      <c r="H20" s="49">
        <f t="shared" si="2"/>
        <v>0.84791916797593758</v>
      </c>
      <c r="I20" s="44">
        <f t="shared" si="3"/>
        <v>0.60842191601049866</v>
      </c>
      <c r="J20" s="55">
        <f>(G20/G15)-1</f>
        <v>0.45628641316433161</v>
      </c>
      <c r="K20" s="29"/>
      <c r="L20" s="29"/>
      <c r="M20" s="29"/>
      <c r="N20" s="29"/>
    </row>
    <row r="21" spans="1:14">
      <c r="A21" s="115" t="s">
        <v>80</v>
      </c>
      <c r="B21" s="141">
        <f t="shared" si="4"/>
        <v>80186.080000000002</v>
      </c>
      <c r="C21" s="55">
        <f>(D21/D15)-1</f>
        <v>0.42024752559142287</v>
      </c>
      <c r="D21" s="119">
        <f>MEDIAN(D7:D13)</f>
        <v>77102</v>
      </c>
      <c r="E21" s="119">
        <f>MEDIAN(E7:E13)</f>
        <v>100931</v>
      </c>
      <c r="F21" s="119">
        <f>MEDIAN(F7:F13)</f>
        <v>122045</v>
      </c>
      <c r="G21" s="151">
        <f>MEDIAN(G7:G13)</f>
        <v>83551.5</v>
      </c>
      <c r="H21" s="49">
        <f t="shared" si="2"/>
        <v>0.82780810652822223</v>
      </c>
      <c r="I21" s="44">
        <f t="shared" si="3"/>
        <v>0.58290316723301605</v>
      </c>
      <c r="J21" s="55">
        <f>(G21/G15)-1</f>
        <v>0.42918355826961574</v>
      </c>
      <c r="K21" s="29"/>
      <c r="L21" s="29"/>
      <c r="M21" s="29"/>
      <c r="N21" s="29"/>
    </row>
    <row r="22" spans="1:14">
      <c r="A22" s="95" t="s">
        <v>24</v>
      </c>
      <c r="B22" s="230"/>
      <c r="C22" s="84">
        <v>82</v>
      </c>
      <c r="D22" s="98">
        <f>VLOOKUP(C22,'Curr Pay Plan'!$A$2:$D$100,2)</f>
        <v>80589.63</v>
      </c>
      <c r="E22" s="98">
        <f>VLOOKUP(C22,'Curr Pay Plan'!$A$2:$D$100,3)</f>
        <v>97230.333715981018</v>
      </c>
      <c r="F22" s="98">
        <f>VLOOKUP(C22,'Curr Pay Plan'!$A$2:$D$100,4)</f>
        <v>113871.03743196203</v>
      </c>
      <c r="G22" s="99"/>
      <c r="H22" s="52"/>
      <c r="I22" s="53">
        <f t="shared" si="3"/>
        <v>0.41297382097376589</v>
      </c>
      <c r="J22" s="19"/>
      <c r="K22" s="29"/>
      <c r="L22" s="29"/>
      <c r="M22" s="29"/>
      <c r="N22" s="29"/>
    </row>
    <row r="23" spans="1:14">
      <c r="A23" s="223" t="s">
        <v>25</v>
      </c>
      <c r="B23" s="228"/>
      <c r="C23" s="37"/>
      <c r="D23" s="121"/>
      <c r="E23" s="121"/>
      <c r="F23" s="121"/>
      <c r="G23" s="229"/>
      <c r="H23" s="224"/>
      <c r="I23" s="225"/>
      <c r="J23" s="61"/>
    </row>
    <row r="24" spans="1:14" ht="28.9" customHeight="1">
      <c r="A24" s="322"/>
      <c r="B24" s="323"/>
      <c r="C24" s="323"/>
      <c r="D24" s="323"/>
      <c r="E24" s="323"/>
      <c r="F24" s="323"/>
      <c r="G24" s="323"/>
      <c r="H24" s="323"/>
      <c r="I24" s="323"/>
      <c r="J24" s="324"/>
    </row>
    <row r="25" spans="1:14">
      <c r="A25" s="31" t="s">
        <v>28</v>
      </c>
      <c r="B25" s="138"/>
      <c r="C25" s="34"/>
      <c r="D25" s="117"/>
      <c r="E25" s="117"/>
      <c r="F25" s="117"/>
      <c r="G25" s="117"/>
      <c r="H25" s="43"/>
      <c r="I25" s="51"/>
      <c r="J25" s="15"/>
      <c r="K25" s="29"/>
      <c r="L25" s="29"/>
      <c r="M25" s="29"/>
      <c r="N25" s="29"/>
    </row>
    <row r="26" spans="1:14">
      <c r="A26" s="31" t="s">
        <v>31</v>
      </c>
      <c r="B26" s="138"/>
      <c r="C26" s="34"/>
      <c r="D26" s="292">
        <v>54704</v>
      </c>
      <c r="E26" s="292">
        <v>68380</v>
      </c>
      <c r="F26" s="292">
        <v>82056</v>
      </c>
      <c r="G26" s="107">
        <v>66572</v>
      </c>
      <c r="H26" s="43">
        <f t="shared" ref="H26" si="5">G26/E26</f>
        <v>0.9735595203275812</v>
      </c>
      <c r="I26" s="51">
        <f t="shared" ref="I26" si="6">(F26/D26)-1</f>
        <v>0.5</v>
      </c>
      <c r="J26" s="15" t="s">
        <v>1179</v>
      </c>
      <c r="K26" s="29"/>
      <c r="L26" s="29"/>
      <c r="M26" s="29"/>
      <c r="N26" s="29"/>
    </row>
    <row r="27" spans="1:14">
      <c r="A27" s="31" t="s">
        <v>187</v>
      </c>
      <c r="B27" s="138"/>
      <c r="C27" s="35"/>
      <c r="D27" s="117"/>
      <c r="E27" s="117"/>
      <c r="F27" s="117"/>
      <c r="G27" s="117"/>
      <c r="H27" s="43"/>
      <c r="I27" s="51"/>
      <c r="J27" s="15"/>
      <c r="K27" s="29"/>
      <c r="L27" s="29"/>
      <c r="M27" s="29"/>
      <c r="N27" s="29"/>
    </row>
    <row r="28" spans="1:14">
      <c r="A28" s="13"/>
      <c r="C28" s="34"/>
      <c r="D28" s="117"/>
      <c r="E28" s="117"/>
      <c r="F28" s="117"/>
      <c r="G28" s="117"/>
      <c r="H28" s="43"/>
      <c r="I28" s="51"/>
      <c r="J28" s="15"/>
      <c r="K28" s="29"/>
      <c r="L28" s="29"/>
      <c r="M28" s="29"/>
      <c r="N28" s="29"/>
    </row>
    <row r="29" spans="1:14">
      <c r="A29" s="31" t="s">
        <v>188</v>
      </c>
      <c r="B29" s="138"/>
      <c r="C29" s="34"/>
      <c r="D29" s="117"/>
      <c r="E29" s="117"/>
      <c r="F29" s="117"/>
      <c r="G29" s="117"/>
      <c r="H29" s="43"/>
      <c r="I29" s="51"/>
      <c r="J29" s="15"/>
      <c r="K29" s="29"/>
      <c r="L29" s="29"/>
      <c r="M29" s="29"/>
      <c r="N29" s="29"/>
    </row>
    <row r="30" spans="1:14">
      <c r="A30" s="31" t="s">
        <v>29</v>
      </c>
      <c r="B30" s="138"/>
      <c r="C30" s="34"/>
      <c r="D30" s="300">
        <v>51815</v>
      </c>
      <c r="E30" s="300">
        <v>68655</v>
      </c>
      <c r="F30" s="300">
        <v>85496</v>
      </c>
      <c r="G30" s="107"/>
      <c r="H30" s="43">
        <f t="shared" ref="H30:H33" si="7">G30/E30</f>
        <v>0</v>
      </c>
      <c r="I30" s="51">
        <f t="shared" ref="I30:I33" si="8">(F30/D30)-1</f>
        <v>0.65002412428833356</v>
      </c>
      <c r="J30" s="15" t="s">
        <v>1184</v>
      </c>
      <c r="K30" s="29"/>
      <c r="L30" s="29"/>
      <c r="M30" s="29"/>
      <c r="N30" s="29"/>
    </row>
    <row r="31" spans="1:14">
      <c r="A31" s="31" t="s">
        <v>189</v>
      </c>
      <c r="B31" s="138"/>
      <c r="C31" s="34"/>
      <c r="D31" s="292">
        <v>45260</v>
      </c>
      <c r="E31" s="292">
        <v>57707</v>
      </c>
      <c r="F31" s="292">
        <v>70154</v>
      </c>
      <c r="G31" s="107">
        <v>47527</v>
      </c>
      <c r="H31" s="43">
        <f t="shared" si="7"/>
        <v>0.823591592007902</v>
      </c>
      <c r="I31" s="51">
        <f t="shared" si="8"/>
        <v>0.55002209456473716</v>
      </c>
      <c r="J31" s="15" t="s">
        <v>1183</v>
      </c>
      <c r="K31" s="29"/>
      <c r="L31" s="29"/>
      <c r="M31" s="29"/>
      <c r="N31" s="29"/>
    </row>
    <row r="32" spans="1:14">
      <c r="A32" s="31" t="s">
        <v>32</v>
      </c>
      <c r="B32" s="138"/>
      <c r="C32" s="34"/>
      <c r="D32" s="295">
        <v>48245</v>
      </c>
      <c r="E32" s="295">
        <v>61753</v>
      </c>
      <c r="F32" s="295">
        <v>75262</v>
      </c>
      <c r="G32" s="117"/>
      <c r="H32" s="43">
        <f t="shared" si="7"/>
        <v>0</v>
      </c>
      <c r="I32" s="51">
        <f t="shared" si="8"/>
        <v>0.55999585449269351</v>
      </c>
      <c r="J32" s="15" t="s">
        <v>1183</v>
      </c>
      <c r="K32" s="29"/>
      <c r="L32" s="29"/>
      <c r="M32" s="29"/>
      <c r="N32" s="29"/>
    </row>
    <row r="33" spans="1:14">
      <c r="A33" s="31" t="s">
        <v>33</v>
      </c>
      <c r="B33" s="138"/>
      <c r="C33" s="34"/>
      <c r="D33" s="292">
        <v>50362</v>
      </c>
      <c r="E33" s="292">
        <v>62953</v>
      </c>
      <c r="F33" s="292">
        <v>75544</v>
      </c>
      <c r="G33" s="292">
        <v>51630</v>
      </c>
      <c r="H33" s="43">
        <f t="shared" si="7"/>
        <v>0.82013565675980493</v>
      </c>
      <c r="I33" s="51">
        <f t="shared" si="8"/>
        <v>0.50001985624081646</v>
      </c>
      <c r="J33" s="15" t="s">
        <v>1296</v>
      </c>
      <c r="K33" s="29"/>
      <c r="L33" s="29"/>
      <c r="M33" s="29"/>
      <c r="N33" s="29"/>
    </row>
    <row r="34" spans="1:14">
      <c r="A34" s="31" t="s">
        <v>34</v>
      </c>
      <c r="B34" s="138"/>
      <c r="C34" s="34"/>
      <c r="D34" s="117"/>
      <c r="E34" s="117"/>
      <c r="F34" s="117"/>
      <c r="G34" s="117"/>
      <c r="H34" s="43"/>
      <c r="I34" s="51"/>
      <c r="J34" s="15"/>
      <c r="K34" s="29"/>
      <c r="L34" s="29"/>
      <c r="M34" s="29"/>
      <c r="N34" s="29"/>
    </row>
    <row r="35" spans="1:14">
      <c r="A35" s="31" t="s">
        <v>35</v>
      </c>
      <c r="B35" s="138"/>
      <c r="C35" s="34"/>
      <c r="D35" s="119"/>
      <c r="E35" s="119"/>
      <c r="F35" s="119"/>
      <c r="G35" s="117"/>
      <c r="H35" s="43"/>
      <c r="I35" s="51"/>
      <c r="J35" s="15"/>
      <c r="K35" s="29"/>
      <c r="L35" s="29"/>
      <c r="M35" s="29"/>
      <c r="N35" s="29"/>
    </row>
    <row r="36" spans="1:14" ht="4.9000000000000004" customHeight="1">
      <c r="A36" s="56"/>
      <c r="B36" s="139"/>
      <c r="C36" s="36"/>
      <c r="D36" s="120"/>
      <c r="E36" s="120"/>
      <c r="F36" s="120"/>
      <c r="G36" s="120"/>
      <c r="H36" s="57"/>
      <c r="I36" s="58"/>
      <c r="J36" s="59"/>
      <c r="K36" s="29"/>
      <c r="L36" s="29"/>
      <c r="M36" s="29"/>
      <c r="N36" s="29"/>
    </row>
    <row r="37" spans="1:14">
      <c r="A37" s="4" t="s">
        <v>104</v>
      </c>
      <c r="B37" s="140"/>
      <c r="C37" s="37">
        <v>64</v>
      </c>
      <c r="D37" s="121">
        <f>VLOOKUP(C37,'Curr Pay Plan'!$A$2:$D$100,2)</f>
        <v>33130.78</v>
      </c>
      <c r="E37" s="121">
        <f>VLOOKUP(C37,'Curr Pay Plan'!$A$2:$D$100,3)</f>
        <v>39971.852404220605</v>
      </c>
      <c r="F37" s="121">
        <f>VLOOKUP(C37,'Curr Pay Plan'!$A$2:$D$100,4)</f>
        <v>46812.92480844121</v>
      </c>
      <c r="G37" s="122">
        <v>33131</v>
      </c>
      <c r="H37" s="47">
        <f t="shared" ref="H37:H43" si="9">G37/E37</f>
        <v>0.82885825918094602</v>
      </c>
      <c r="I37" s="48">
        <f t="shared" ref="I37:I44" si="10">(F37/D37)-1</f>
        <v>0.41297382097376545</v>
      </c>
      <c r="J37" s="60"/>
      <c r="K37" s="7"/>
      <c r="L37" s="7"/>
      <c r="M37" s="7"/>
      <c r="N37" s="7"/>
    </row>
    <row r="38" spans="1:14">
      <c r="A38" s="88" t="s">
        <v>11</v>
      </c>
      <c r="B38" s="141">
        <f t="shared" ref="B38:B43" si="11">D38*104%</f>
        <v>52080.288</v>
      </c>
      <c r="C38" s="55">
        <f>(D38/D37)-1</f>
        <v>0.51150078567422796</v>
      </c>
      <c r="D38" s="119">
        <f>AVERAGE(D25:D35)</f>
        <v>50077.2</v>
      </c>
      <c r="E38" s="119">
        <f>AVERAGE(E25:E35)</f>
        <v>63889.599999999999</v>
      </c>
      <c r="F38" s="119">
        <f>AVERAGE(F25:F35)</f>
        <v>77702.399999999994</v>
      </c>
      <c r="G38" s="100">
        <f>AVERAGE(G25:G35)</f>
        <v>55243</v>
      </c>
      <c r="H38" s="89">
        <f t="shared" si="9"/>
        <v>0.86466341939846236</v>
      </c>
      <c r="I38" s="77">
        <f t="shared" si="10"/>
        <v>0.55165224892765563</v>
      </c>
      <c r="J38" s="19"/>
      <c r="K38" s="29"/>
      <c r="L38" s="29"/>
      <c r="M38" s="29"/>
      <c r="N38" s="29"/>
    </row>
    <row r="39" spans="1:14">
      <c r="A39" s="103" t="s">
        <v>21</v>
      </c>
      <c r="B39" s="141">
        <f t="shared" si="11"/>
        <v>52376.480000000003</v>
      </c>
      <c r="C39" s="55">
        <f>(D39/D37)-1</f>
        <v>0.52009702156121906</v>
      </c>
      <c r="D39" s="119">
        <f>MEDIAN(D25:D35)</f>
        <v>50362</v>
      </c>
      <c r="E39" s="119">
        <f>MEDIAN(E25:E35)</f>
        <v>62953</v>
      </c>
      <c r="F39" s="119">
        <f>MEDIAN(F25:F35)</f>
        <v>75544</v>
      </c>
      <c r="G39" s="100">
        <f>MEDIAN(G25:G35)</f>
        <v>51630</v>
      </c>
      <c r="H39" s="89">
        <f t="shared" si="9"/>
        <v>0.82013565675980493</v>
      </c>
      <c r="I39" s="77">
        <f t="shared" si="10"/>
        <v>0.50001985624081646</v>
      </c>
      <c r="J39" s="19"/>
      <c r="K39" s="29"/>
      <c r="L39" s="29"/>
      <c r="M39" s="29"/>
      <c r="N39" s="29"/>
    </row>
    <row r="40" spans="1:14">
      <c r="A40" s="91" t="s">
        <v>22</v>
      </c>
      <c r="B40" s="141">
        <f t="shared" si="11"/>
        <v>56892.160000000003</v>
      </c>
      <c r="C40" s="55">
        <f>(D40/D37)-1</f>
        <v>0.65115339874280065</v>
      </c>
      <c r="D40" s="119">
        <f>AVERAGE(D25:D27)</f>
        <v>54704</v>
      </c>
      <c r="E40" s="119">
        <f>AVERAGE(E25:E27)</f>
        <v>68380</v>
      </c>
      <c r="F40" s="119">
        <f>AVERAGE(F25:F27)</f>
        <v>82056</v>
      </c>
      <c r="G40" s="101">
        <f>AVERAGE(G25:G27)</f>
        <v>66572</v>
      </c>
      <c r="H40" s="92">
        <f t="shared" si="9"/>
        <v>0.9735595203275812</v>
      </c>
      <c r="I40" s="93">
        <f t="shared" si="10"/>
        <v>0.5</v>
      </c>
      <c r="J40" s="19"/>
      <c r="K40" s="29"/>
      <c r="L40" s="29"/>
      <c r="M40" s="29"/>
      <c r="N40" s="29"/>
    </row>
    <row r="41" spans="1:14">
      <c r="A41" s="88" t="s">
        <v>23</v>
      </c>
      <c r="B41" s="141">
        <f t="shared" si="11"/>
        <v>56892.160000000003</v>
      </c>
      <c r="C41" s="55">
        <f>(D41/D37)-1</f>
        <v>0.65115339874280065</v>
      </c>
      <c r="D41" s="119">
        <f>MEDIAN(D25:D27)</f>
        <v>54704</v>
      </c>
      <c r="E41" s="119">
        <f>MEDIAN(E25:E27)</f>
        <v>68380</v>
      </c>
      <c r="F41" s="119">
        <f>MEDIAN(F25:F27)</f>
        <v>82056</v>
      </c>
      <c r="G41" s="100">
        <f>MEDIAN(G25:G27)</f>
        <v>66572</v>
      </c>
      <c r="H41" s="89">
        <f t="shared" si="9"/>
        <v>0.9735595203275812</v>
      </c>
      <c r="I41" s="77">
        <f t="shared" si="10"/>
        <v>0.5</v>
      </c>
      <c r="J41" s="19"/>
      <c r="K41" s="29"/>
      <c r="L41" s="29"/>
      <c r="M41" s="29"/>
      <c r="N41" s="29"/>
    </row>
    <row r="42" spans="1:14">
      <c r="A42" s="91" t="s">
        <v>81</v>
      </c>
      <c r="B42" s="141">
        <f t="shared" si="11"/>
        <v>50877.32</v>
      </c>
      <c r="C42" s="55">
        <f>(D42/D37)-1</f>
        <v>0.47658763240708502</v>
      </c>
      <c r="D42" s="119">
        <f>AVERAGE(D29:D35)</f>
        <v>48920.5</v>
      </c>
      <c r="E42" s="119">
        <f>AVERAGE(E29:E35)</f>
        <v>62767</v>
      </c>
      <c r="F42" s="119">
        <f>AVERAGE(F29:F35)</f>
        <v>76614</v>
      </c>
      <c r="G42" s="100">
        <f>AVERAGE(G29:G35)</f>
        <v>49578.5</v>
      </c>
      <c r="H42" s="89">
        <f t="shared" si="9"/>
        <v>0.78988162569503084</v>
      </c>
      <c r="I42" s="77">
        <f t="shared" si="10"/>
        <v>0.56609192465326408</v>
      </c>
      <c r="J42" s="19"/>
      <c r="K42" s="29"/>
      <c r="L42" s="29"/>
      <c r="M42" s="29"/>
      <c r="N42" s="29"/>
    </row>
    <row r="43" spans="1:14">
      <c r="A43" s="91" t="s">
        <v>80</v>
      </c>
      <c r="B43" s="141">
        <f t="shared" si="11"/>
        <v>51275.64</v>
      </c>
      <c r="C43" s="55">
        <f>(D43/D37)-1</f>
        <v>0.48814787940398641</v>
      </c>
      <c r="D43" s="119">
        <f>MEDIAN(D29:D35)</f>
        <v>49303.5</v>
      </c>
      <c r="E43" s="119">
        <f>MEDIAN(E29:E35)</f>
        <v>62353</v>
      </c>
      <c r="F43" s="119">
        <f>MEDIAN(F29:F35)</f>
        <v>75403</v>
      </c>
      <c r="G43" s="100">
        <f>MEDIAN(G29:G35)</f>
        <v>49578.5</v>
      </c>
      <c r="H43" s="89">
        <f t="shared" si="9"/>
        <v>0.795126136673456</v>
      </c>
      <c r="I43" s="77">
        <f t="shared" si="10"/>
        <v>0.52936404109241741</v>
      </c>
      <c r="J43" s="19"/>
      <c r="K43" s="29"/>
      <c r="L43" s="29"/>
      <c r="M43" s="29"/>
      <c r="N43" s="29"/>
    </row>
    <row r="44" spans="1:14">
      <c r="A44" s="95" t="s">
        <v>24</v>
      </c>
      <c r="B44" s="230"/>
      <c r="C44" s="84">
        <v>73</v>
      </c>
      <c r="D44" s="98">
        <f>VLOOKUP(C44,'Curr Pay Plan'!$A$2:$D$100,2)</f>
        <v>51671.32</v>
      </c>
      <c r="E44" s="98">
        <f>VLOOKUP(C44,'Curr Pay Plan'!$A$2:$D$100,3)</f>
        <v>62340.771227579084</v>
      </c>
      <c r="F44" s="98">
        <f>VLOOKUP(C44,'Curr Pay Plan'!$A$2:$D$100,4)</f>
        <v>73010.22245515816</v>
      </c>
      <c r="G44" s="99"/>
      <c r="H44" s="85"/>
      <c r="I44" s="86">
        <f t="shared" si="10"/>
        <v>0.41297382097376567</v>
      </c>
      <c r="J44" s="19"/>
      <c r="K44" s="29"/>
      <c r="L44" s="29"/>
      <c r="M44" s="29"/>
      <c r="N44" s="29"/>
    </row>
    <row r="45" spans="1:14">
      <c r="A45" s="23" t="s">
        <v>25</v>
      </c>
      <c r="B45" s="142"/>
      <c r="C45" s="39"/>
      <c r="D45" s="127"/>
      <c r="E45" s="127"/>
      <c r="F45" s="127"/>
      <c r="G45" s="128"/>
      <c r="H45" s="50"/>
      <c r="I45" s="51"/>
      <c r="J45" s="61"/>
    </row>
    <row r="46" spans="1:14" ht="28.9" customHeight="1">
      <c r="A46" s="322"/>
      <c r="B46" s="323"/>
      <c r="C46" s="323"/>
      <c r="D46" s="325"/>
      <c r="E46" s="325"/>
      <c r="F46" s="325"/>
      <c r="G46" s="325"/>
      <c r="H46" s="323"/>
      <c r="I46" s="323"/>
      <c r="J46" s="324"/>
    </row>
    <row r="47" spans="1:14">
      <c r="A47" s="31" t="s">
        <v>28</v>
      </c>
      <c r="B47" s="138"/>
      <c r="C47" s="34"/>
      <c r="D47" s="117"/>
      <c r="E47" s="117"/>
      <c r="F47" s="117"/>
      <c r="G47" s="117"/>
      <c r="H47" s="43" t="e">
        <f t="shared" ref="H47" si="12">G47/E47</f>
        <v>#DIV/0!</v>
      </c>
      <c r="I47" s="51" t="e">
        <f t="shared" ref="I47" si="13">(F47/D47)-1</f>
        <v>#DIV/0!</v>
      </c>
      <c r="J47" s="15"/>
      <c r="K47" s="29"/>
      <c r="L47" s="29"/>
      <c r="M47" s="29"/>
      <c r="N47" s="29"/>
    </row>
    <row r="48" spans="1:14">
      <c r="A48" s="31" t="s">
        <v>31</v>
      </c>
      <c r="B48" s="138"/>
      <c r="C48" s="34"/>
      <c r="D48" s="292">
        <v>54704</v>
      </c>
      <c r="E48" s="292">
        <v>68380</v>
      </c>
      <c r="F48" s="292">
        <v>82056</v>
      </c>
      <c r="G48" s="107">
        <v>55508</v>
      </c>
      <c r="H48" s="43">
        <f t="shared" ref="H48:H57" si="14">G48/E48</f>
        <v>0.8117578239251243</v>
      </c>
      <c r="I48" s="51">
        <f t="shared" ref="I48:I57" si="15">(F48/D48)-1</f>
        <v>0.5</v>
      </c>
      <c r="J48" s="15" t="s">
        <v>1180</v>
      </c>
      <c r="K48" s="29"/>
      <c r="L48" s="29"/>
      <c r="M48" s="29"/>
      <c r="N48" s="29"/>
    </row>
    <row r="49" spans="1:14">
      <c r="A49" s="31" t="s">
        <v>187</v>
      </c>
      <c r="B49" s="138"/>
      <c r="C49" s="35"/>
      <c r="D49" s="117"/>
      <c r="E49" s="117"/>
      <c r="F49" s="117"/>
      <c r="G49" s="117"/>
      <c r="H49" s="43" t="e">
        <f t="shared" si="14"/>
        <v>#DIV/0!</v>
      </c>
      <c r="I49" s="51" t="e">
        <f t="shared" si="15"/>
        <v>#DIV/0!</v>
      </c>
      <c r="J49" s="15"/>
      <c r="K49" s="29"/>
      <c r="L49" s="29"/>
      <c r="M49" s="29"/>
      <c r="N49" s="29"/>
    </row>
    <row r="50" spans="1:14">
      <c r="A50" s="13"/>
      <c r="C50" s="34"/>
      <c r="D50" s="117"/>
      <c r="E50" s="117"/>
      <c r="F50" s="117"/>
      <c r="G50" s="117"/>
      <c r="H50" s="43"/>
      <c r="I50" s="51"/>
      <c r="J50" s="15"/>
      <c r="K50" s="29"/>
      <c r="L50" s="29"/>
      <c r="M50" s="29"/>
      <c r="N50" s="29"/>
    </row>
    <row r="51" spans="1:14">
      <c r="A51" s="31" t="s">
        <v>188</v>
      </c>
      <c r="B51" s="138"/>
      <c r="C51" s="34"/>
      <c r="D51" s="117"/>
      <c r="E51" s="117"/>
      <c r="F51" s="117"/>
      <c r="G51" s="117"/>
      <c r="H51" s="43" t="e">
        <f t="shared" si="14"/>
        <v>#DIV/0!</v>
      </c>
      <c r="I51" s="51" t="e">
        <f t="shared" si="15"/>
        <v>#DIV/0!</v>
      </c>
      <c r="J51" s="15"/>
      <c r="K51" s="29"/>
      <c r="L51" s="29"/>
      <c r="M51" s="29"/>
      <c r="N51" s="29"/>
    </row>
    <row r="52" spans="1:14">
      <c r="A52" s="31" t="s">
        <v>29</v>
      </c>
      <c r="B52" s="138"/>
      <c r="C52" s="34"/>
      <c r="D52" s="300">
        <v>36831</v>
      </c>
      <c r="E52" s="300">
        <v>48801</v>
      </c>
      <c r="F52" s="300">
        <v>60771</v>
      </c>
      <c r="G52" s="107"/>
      <c r="H52" s="43">
        <f t="shared" si="14"/>
        <v>0</v>
      </c>
      <c r="I52" s="51">
        <f t="shared" si="15"/>
        <v>0.64999592734381362</v>
      </c>
      <c r="J52" s="15" t="s">
        <v>1182</v>
      </c>
      <c r="K52" s="29"/>
      <c r="L52" s="29"/>
      <c r="M52" s="29"/>
      <c r="N52" s="29"/>
    </row>
    <row r="53" spans="1:14">
      <c r="A53" s="31" t="s">
        <v>189</v>
      </c>
      <c r="B53" s="138"/>
      <c r="C53" s="34"/>
      <c r="D53" s="292">
        <v>45260</v>
      </c>
      <c r="E53" s="292">
        <v>57707</v>
      </c>
      <c r="F53" s="292">
        <v>70154</v>
      </c>
      <c r="G53" s="107">
        <v>492428</v>
      </c>
      <c r="H53" s="43">
        <f t="shared" si="14"/>
        <v>8.5332455334708097</v>
      </c>
      <c r="I53" s="51">
        <f t="shared" si="15"/>
        <v>0.55002209456473716</v>
      </c>
      <c r="J53" s="15" t="s">
        <v>1182</v>
      </c>
      <c r="K53" s="29"/>
      <c r="L53" s="29"/>
      <c r="M53" s="29"/>
      <c r="N53" s="29"/>
    </row>
    <row r="54" spans="1:14">
      <c r="A54" s="31" t="s">
        <v>32</v>
      </c>
      <c r="B54" s="138"/>
      <c r="C54" s="34"/>
      <c r="D54" s="295">
        <v>46035</v>
      </c>
      <c r="E54" s="295">
        <v>58925</v>
      </c>
      <c r="F54" s="295">
        <v>71815</v>
      </c>
      <c r="G54" s="114"/>
      <c r="H54" s="43">
        <f t="shared" si="14"/>
        <v>0</v>
      </c>
      <c r="I54" s="51">
        <f t="shared" si="15"/>
        <v>0.56000868904094703</v>
      </c>
      <c r="J54" s="15" t="s">
        <v>1186</v>
      </c>
      <c r="K54" s="29"/>
      <c r="L54" s="29"/>
      <c r="M54" s="29"/>
      <c r="N54" s="29"/>
    </row>
    <row r="55" spans="1:14">
      <c r="A55" s="31" t="s">
        <v>33</v>
      </c>
      <c r="B55" s="138"/>
      <c r="C55" s="34"/>
      <c r="D55" s="295">
        <v>50362</v>
      </c>
      <c r="E55" s="295">
        <v>62953</v>
      </c>
      <c r="F55" s="295">
        <v>75544</v>
      </c>
      <c r="G55" s="292">
        <v>58378</v>
      </c>
      <c r="H55" s="43">
        <f t="shared" si="14"/>
        <v>0.92732673581878544</v>
      </c>
      <c r="I55" s="51">
        <f t="shared" si="15"/>
        <v>0.50001985624081646</v>
      </c>
      <c r="J55" s="15" t="s">
        <v>1185</v>
      </c>
      <c r="K55" s="29"/>
      <c r="L55" s="29"/>
      <c r="M55" s="29"/>
      <c r="N55" s="29"/>
    </row>
    <row r="56" spans="1:14">
      <c r="A56" s="31" t="s">
        <v>34</v>
      </c>
      <c r="B56" s="138"/>
      <c r="C56" s="34"/>
      <c r="D56" s="117"/>
      <c r="E56" s="117"/>
      <c r="F56" s="117"/>
      <c r="G56" s="117"/>
      <c r="H56" s="43" t="e">
        <f t="shared" si="14"/>
        <v>#DIV/0!</v>
      </c>
      <c r="I56" s="51" t="e">
        <f t="shared" si="15"/>
        <v>#DIV/0!</v>
      </c>
      <c r="J56" s="15"/>
      <c r="K56" s="29"/>
      <c r="L56" s="29"/>
      <c r="M56" s="29"/>
      <c r="N56" s="29"/>
    </row>
    <row r="57" spans="1:14">
      <c r="A57" s="31" t="s">
        <v>35</v>
      </c>
      <c r="B57" s="138"/>
      <c r="C57" s="34"/>
      <c r="D57" s="119"/>
      <c r="E57" s="119"/>
      <c r="F57" s="119"/>
      <c r="G57" s="117"/>
      <c r="H57" s="43" t="e">
        <f t="shared" si="14"/>
        <v>#DIV/0!</v>
      </c>
      <c r="I57" s="51" t="e">
        <f t="shared" si="15"/>
        <v>#DIV/0!</v>
      </c>
      <c r="J57" s="15"/>
      <c r="K57" s="29"/>
      <c r="L57" s="29"/>
      <c r="M57" s="29"/>
      <c r="N57" s="29"/>
    </row>
    <row r="58" spans="1:14" ht="4.9000000000000004" customHeight="1">
      <c r="A58" s="56"/>
      <c r="B58" s="139"/>
      <c r="C58" s="36"/>
      <c r="D58" s="120"/>
      <c r="E58" s="120"/>
      <c r="F58" s="120"/>
      <c r="G58" s="120"/>
      <c r="H58" s="57"/>
      <c r="I58" s="58"/>
      <c r="J58" s="59"/>
      <c r="K58" s="29"/>
      <c r="L58" s="29"/>
      <c r="M58" s="29"/>
      <c r="N58" s="29"/>
    </row>
    <row r="59" spans="1:14">
      <c r="A59" s="4" t="s">
        <v>158</v>
      </c>
      <c r="B59" s="140"/>
      <c r="C59" s="37">
        <v>64</v>
      </c>
      <c r="D59" s="121">
        <f>VLOOKUP(C59,'Curr Pay Plan'!$A$2:$D$100,2)</f>
        <v>33130.78</v>
      </c>
      <c r="E59" s="121">
        <f>VLOOKUP(C59,'Curr Pay Plan'!$A$2:$D$100,3)</f>
        <v>39971.852404220605</v>
      </c>
      <c r="F59" s="121">
        <f>VLOOKUP(C59,'Curr Pay Plan'!$A$2:$D$100,4)</f>
        <v>46812.92480844121</v>
      </c>
      <c r="G59" s="122">
        <v>33959</v>
      </c>
      <c r="H59" s="47">
        <f t="shared" ref="H59:H65" si="16">G59/E59</f>
        <v>0.84957283581919485</v>
      </c>
      <c r="I59" s="48">
        <f t="shared" ref="I59:I66" si="17">(F59/D59)-1</f>
        <v>0.41297382097376545</v>
      </c>
      <c r="J59" s="60"/>
      <c r="K59" s="7"/>
      <c r="L59" s="7"/>
      <c r="M59" s="7"/>
      <c r="N59" s="7"/>
    </row>
    <row r="60" spans="1:14">
      <c r="A60" s="88" t="s">
        <v>11</v>
      </c>
      <c r="B60" s="141">
        <f t="shared" ref="B60:B65" si="18">D60*104%</f>
        <v>48503.936000000002</v>
      </c>
      <c r="C60" s="55">
        <f>(D60/D59)-1</f>
        <v>0.40770606668481713</v>
      </c>
      <c r="D60" s="119">
        <f>AVERAGE(D47:D57)</f>
        <v>46638.400000000001</v>
      </c>
      <c r="E60" s="119">
        <f>AVERAGE(E47:E57)</f>
        <v>59353.2</v>
      </c>
      <c r="F60" s="119">
        <f>AVERAGE(F47:F57)</f>
        <v>72068</v>
      </c>
      <c r="G60" s="100">
        <f>AVERAGE(G47:G57)</f>
        <v>202104.66666666666</v>
      </c>
      <c r="H60" s="89">
        <f t="shared" si="16"/>
        <v>3.4051182862367431</v>
      </c>
      <c r="I60" s="77">
        <f t="shared" si="17"/>
        <v>0.54525026587533021</v>
      </c>
      <c r="J60" s="19"/>
      <c r="K60" s="29"/>
      <c r="L60" s="29"/>
      <c r="M60" s="29"/>
      <c r="N60" s="29"/>
    </row>
    <row r="61" spans="1:14">
      <c r="A61" s="103" t="s">
        <v>21</v>
      </c>
      <c r="B61" s="141">
        <f t="shared" si="18"/>
        <v>47876.4</v>
      </c>
      <c r="C61" s="55">
        <f>(D61/D59)-1</f>
        <v>0.38949339556750551</v>
      </c>
      <c r="D61" s="119">
        <f>MEDIAN(D47:D57)</f>
        <v>46035</v>
      </c>
      <c r="E61" s="119">
        <f>MEDIAN(E47:E57)</f>
        <v>58925</v>
      </c>
      <c r="F61" s="119">
        <f>MEDIAN(F47:F57)</f>
        <v>71815</v>
      </c>
      <c r="G61" s="100">
        <f>MEDIAN(G47:G57)</f>
        <v>58378</v>
      </c>
      <c r="H61" s="89">
        <f t="shared" si="16"/>
        <v>0.99071701315231231</v>
      </c>
      <c r="I61" s="77">
        <f t="shared" si="17"/>
        <v>0.56000868904094703</v>
      </c>
      <c r="J61" s="19"/>
      <c r="K61" s="29"/>
      <c r="L61" s="29"/>
      <c r="M61" s="29"/>
      <c r="N61" s="29"/>
    </row>
    <row r="62" spans="1:14">
      <c r="A62" s="91" t="s">
        <v>22</v>
      </c>
      <c r="B62" s="141">
        <f t="shared" si="18"/>
        <v>56892.160000000003</v>
      </c>
      <c r="C62" s="55">
        <f>(D62/D59)-1</f>
        <v>0.65115339874280065</v>
      </c>
      <c r="D62" s="119">
        <f>AVERAGE(D47:D49)</f>
        <v>54704</v>
      </c>
      <c r="E62" s="119">
        <f>AVERAGE(E47:E49)</f>
        <v>68380</v>
      </c>
      <c r="F62" s="119">
        <f>AVERAGE(F47:F49)</f>
        <v>82056</v>
      </c>
      <c r="G62" s="101">
        <f>AVERAGE(G47:G49)</f>
        <v>55508</v>
      </c>
      <c r="H62" s="92">
        <f t="shared" si="16"/>
        <v>0.8117578239251243</v>
      </c>
      <c r="I62" s="93">
        <f t="shared" si="17"/>
        <v>0.5</v>
      </c>
      <c r="J62" s="19"/>
      <c r="K62" s="29"/>
      <c r="L62" s="29"/>
      <c r="M62" s="29"/>
      <c r="N62" s="29"/>
    </row>
    <row r="63" spans="1:14">
      <c r="A63" s="88" t="s">
        <v>23</v>
      </c>
      <c r="B63" s="141">
        <f t="shared" si="18"/>
        <v>56892.160000000003</v>
      </c>
      <c r="C63" s="55">
        <f>(D63/D59)-1</f>
        <v>0.65115339874280065</v>
      </c>
      <c r="D63" s="119">
        <f>MEDIAN(D47:D49)</f>
        <v>54704</v>
      </c>
      <c r="E63" s="119">
        <f>MEDIAN(E47:E49)</f>
        <v>68380</v>
      </c>
      <c r="F63" s="119">
        <f>MEDIAN(F47:F49)</f>
        <v>82056</v>
      </c>
      <c r="G63" s="100">
        <f>MEDIAN(G47:G49)</f>
        <v>55508</v>
      </c>
      <c r="H63" s="89">
        <f t="shared" si="16"/>
        <v>0.8117578239251243</v>
      </c>
      <c r="I63" s="77">
        <f t="shared" si="17"/>
        <v>0.5</v>
      </c>
      <c r="J63" s="19"/>
      <c r="K63" s="29"/>
      <c r="L63" s="29"/>
      <c r="M63" s="29"/>
      <c r="N63" s="29"/>
    </row>
    <row r="64" spans="1:14">
      <c r="A64" s="91" t="s">
        <v>81</v>
      </c>
      <c r="B64" s="141">
        <f t="shared" si="18"/>
        <v>46406.880000000005</v>
      </c>
      <c r="C64" s="55">
        <f>(D64/D59)-1</f>
        <v>0.34684423367032102</v>
      </c>
      <c r="D64" s="119">
        <f>AVERAGE(D51:D57)</f>
        <v>44622</v>
      </c>
      <c r="E64" s="119">
        <f>AVERAGE(E51:E57)</f>
        <v>57096.5</v>
      </c>
      <c r="F64" s="119">
        <f>AVERAGE(F51:F57)</f>
        <v>69571</v>
      </c>
      <c r="G64" s="100">
        <f>AVERAGE(G51:G57)</f>
        <v>275403</v>
      </c>
      <c r="H64" s="89">
        <f t="shared" si="16"/>
        <v>4.8234655364164176</v>
      </c>
      <c r="I64" s="77">
        <f t="shared" si="17"/>
        <v>0.5591188203128501</v>
      </c>
      <c r="J64" s="19"/>
      <c r="K64" s="29"/>
      <c r="L64" s="29"/>
      <c r="M64" s="29"/>
      <c r="N64" s="29"/>
    </row>
    <row r="65" spans="1:14">
      <c r="A65" s="91" t="s">
        <v>80</v>
      </c>
      <c r="B65" s="141">
        <f t="shared" si="18"/>
        <v>47473.4</v>
      </c>
      <c r="C65" s="55">
        <f>(D65/D59)-1</f>
        <v>0.37779732321424375</v>
      </c>
      <c r="D65" s="119">
        <f>MEDIAN(D51:D57)</f>
        <v>45647.5</v>
      </c>
      <c r="E65" s="119">
        <f>MEDIAN(E51:E57)</f>
        <v>58316</v>
      </c>
      <c r="F65" s="119">
        <f>MEDIAN(F51:F57)</f>
        <v>70984.5</v>
      </c>
      <c r="G65" s="100">
        <f>MEDIAN(G51:G57)</f>
        <v>275403</v>
      </c>
      <c r="H65" s="89">
        <f t="shared" si="16"/>
        <v>4.7225975718499207</v>
      </c>
      <c r="I65" s="77">
        <f t="shared" si="17"/>
        <v>0.55505777972506709</v>
      </c>
      <c r="J65" s="19"/>
      <c r="K65" s="29"/>
      <c r="L65" s="29"/>
      <c r="M65" s="29"/>
      <c r="N65" s="29"/>
    </row>
    <row r="66" spans="1:14">
      <c r="A66" s="95" t="s">
        <v>24</v>
      </c>
      <c r="B66" s="230"/>
      <c r="C66" s="84">
        <v>72</v>
      </c>
      <c r="D66" s="98">
        <f>VLOOKUP(C66,'Curr Pay Plan'!$A$2:$D$100,2)</f>
        <v>49181.95</v>
      </c>
      <c r="E66" s="98">
        <f>VLOOKUP(C66,'Curr Pay Plan'!$A$2:$D$100,3)</f>
        <v>59337.378907220329</v>
      </c>
      <c r="F66" s="98">
        <f>VLOOKUP(C66,'Curr Pay Plan'!$A$2:$D$100,4)</f>
        <v>69492.807814440661</v>
      </c>
      <c r="G66" s="99"/>
      <c r="H66" s="85"/>
      <c r="I66" s="86">
        <f t="shared" si="17"/>
        <v>0.412973820973765</v>
      </c>
      <c r="J66" s="19"/>
      <c r="K66" s="29"/>
      <c r="L66" s="29"/>
      <c r="M66" s="29"/>
      <c r="N66" s="29"/>
    </row>
    <row r="67" spans="1:14">
      <c r="A67" s="23" t="s">
        <v>25</v>
      </c>
      <c r="B67" s="142"/>
      <c r="C67" s="39"/>
      <c r="D67" s="123"/>
      <c r="E67" s="123"/>
      <c r="F67" s="123"/>
      <c r="G67" s="125"/>
      <c r="H67" s="50"/>
      <c r="I67" s="51"/>
      <c r="J67" s="61"/>
    </row>
    <row r="68" spans="1:14" ht="28.9" customHeight="1">
      <c r="A68" s="322"/>
      <c r="B68" s="323"/>
      <c r="C68" s="323"/>
      <c r="D68" s="323"/>
      <c r="E68" s="323"/>
      <c r="F68" s="323"/>
      <c r="G68" s="323"/>
      <c r="H68" s="323"/>
      <c r="I68" s="323"/>
      <c r="J68" s="324"/>
    </row>
    <row r="69" spans="1:14">
      <c r="A69" s="31" t="s">
        <v>28</v>
      </c>
      <c r="B69" s="138"/>
      <c r="C69" s="34"/>
      <c r="D69" s="117"/>
      <c r="E69" s="117"/>
      <c r="F69" s="117"/>
      <c r="G69" s="117"/>
      <c r="H69" s="43" t="e">
        <f>G69/E69</f>
        <v>#DIV/0!</v>
      </c>
      <c r="I69" s="51" t="e">
        <f>(F69/D69)-1</f>
        <v>#DIV/0!</v>
      </c>
      <c r="J69" s="15"/>
      <c r="K69" s="29"/>
      <c r="L69" s="29"/>
      <c r="M69" s="29"/>
      <c r="N69" s="29"/>
    </row>
    <row r="70" spans="1:14">
      <c r="A70" s="31" t="s">
        <v>31</v>
      </c>
      <c r="B70" s="138"/>
      <c r="C70" s="34"/>
      <c r="D70" s="293">
        <v>36850</v>
      </c>
      <c r="E70" s="293">
        <v>46062</v>
      </c>
      <c r="F70" s="293">
        <v>55275</v>
      </c>
      <c r="G70" s="117"/>
      <c r="H70" s="43"/>
      <c r="I70" s="51"/>
      <c r="J70" s="15" t="s">
        <v>1181</v>
      </c>
      <c r="K70" s="29"/>
      <c r="L70" s="29"/>
      <c r="M70" s="29"/>
      <c r="N70" s="29"/>
    </row>
    <row r="71" spans="1:14">
      <c r="A71" s="31" t="s">
        <v>187</v>
      </c>
      <c r="B71" s="138"/>
      <c r="C71" s="35"/>
      <c r="D71" s="117"/>
      <c r="E71" s="117"/>
      <c r="F71" s="117"/>
      <c r="G71" s="117"/>
      <c r="H71" s="43" t="e">
        <f t="shared" ref="H71" si="19">G71/E71</f>
        <v>#DIV/0!</v>
      </c>
      <c r="I71" s="51" t="e">
        <f t="shared" ref="I71" si="20">(F71/D71)-1</f>
        <v>#DIV/0!</v>
      </c>
      <c r="J71" s="62"/>
      <c r="K71" s="29"/>
      <c r="L71" s="29"/>
      <c r="M71" s="29"/>
      <c r="N71" s="29"/>
    </row>
    <row r="72" spans="1:14">
      <c r="A72" s="13"/>
      <c r="C72" s="34"/>
      <c r="D72" s="117"/>
      <c r="E72" s="117"/>
      <c r="F72" s="117"/>
      <c r="G72" s="117"/>
      <c r="H72" s="43"/>
      <c r="I72" s="51"/>
      <c r="J72" s="15"/>
      <c r="K72" s="29"/>
      <c r="L72" s="29"/>
      <c r="M72" s="29"/>
      <c r="N72" s="29"/>
    </row>
    <row r="73" spans="1:14">
      <c r="A73" s="31" t="s">
        <v>188</v>
      </c>
      <c r="B73" s="138"/>
      <c r="C73" s="34"/>
      <c r="D73" s="117"/>
      <c r="E73" s="117"/>
      <c r="F73" s="117"/>
      <c r="G73" s="117"/>
      <c r="H73" s="43" t="e">
        <f t="shared" ref="H73:H79" si="21">G73/E73</f>
        <v>#DIV/0!</v>
      </c>
      <c r="I73" s="51" t="e">
        <f t="shared" ref="I73:I79" si="22">(F73/D73)-1</f>
        <v>#DIV/0!</v>
      </c>
      <c r="J73" s="15"/>
      <c r="K73" s="29"/>
      <c r="L73" s="29"/>
      <c r="M73" s="29"/>
      <c r="N73" s="29"/>
    </row>
    <row r="74" spans="1:14">
      <c r="A74" s="31" t="s">
        <v>29</v>
      </c>
      <c r="B74" s="138"/>
      <c r="C74" s="34"/>
      <c r="D74" s="293">
        <v>44755</v>
      </c>
      <c r="E74" s="293">
        <v>59300</v>
      </c>
      <c r="F74" s="293">
        <v>73846</v>
      </c>
      <c r="G74" s="117"/>
      <c r="H74" s="43">
        <f t="shared" si="21"/>
        <v>0</v>
      </c>
      <c r="I74" s="51">
        <f t="shared" si="22"/>
        <v>0.65000558596804825</v>
      </c>
      <c r="J74" s="15" t="s">
        <v>1181</v>
      </c>
      <c r="K74" s="29"/>
      <c r="L74" s="29"/>
      <c r="M74" s="29"/>
      <c r="N74" s="29"/>
    </row>
    <row r="75" spans="1:14">
      <c r="A75" s="31" t="s">
        <v>189</v>
      </c>
      <c r="B75" s="138"/>
      <c r="C75" s="34"/>
      <c r="D75" s="293">
        <v>36669</v>
      </c>
      <c r="E75" s="293">
        <v>46752</v>
      </c>
      <c r="F75" s="293">
        <v>56836</v>
      </c>
      <c r="G75" s="117">
        <v>40055</v>
      </c>
      <c r="H75" s="43">
        <f t="shared" si="21"/>
        <v>0.85675479123887743</v>
      </c>
      <c r="I75" s="51">
        <f t="shared" si="22"/>
        <v>0.54997409255774632</v>
      </c>
      <c r="J75" s="15" t="s">
        <v>1181</v>
      </c>
      <c r="K75" s="29"/>
      <c r="L75" s="29"/>
      <c r="M75" s="29"/>
      <c r="N75" s="29"/>
    </row>
    <row r="76" spans="1:14">
      <c r="A76" s="31" t="s">
        <v>32</v>
      </c>
      <c r="B76" s="138"/>
      <c r="C76" s="34"/>
      <c r="D76" s="293">
        <v>43926</v>
      </c>
      <c r="E76" s="293">
        <v>56226</v>
      </c>
      <c r="F76" s="293">
        <v>68526</v>
      </c>
      <c r="G76" s="117"/>
      <c r="H76" s="43">
        <f t="shared" si="21"/>
        <v>0</v>
      </c>
      <c r="I76" s="51">
        <f t="shared" si="22"/>
        <v>0.56003278240677501</v>
      </c>
      <c r="J76" s="15" t="s">
        <v>1181</v>
      </c>
      <c r="K76" s="29"/>
      <c r="L76" s="29"/>
      <c r="M76" s="29"/>
      <c r="N76" s="29"/>
    </row>
    <row r="77" spans="1:14">
      <c r="A77" s="31" t="s">
        <v>33</v>
      </c>
      <c r="B77" s="138"/>
      <c r="C77" s="34"/>
      <c r="D77" s="117"/>
      <c r="E77" s="117"/>
      <c r="F77" s="117"/>
      <c r="G77" s="117"/>
      <c r="H77" s="43" t="e">
        <f t="shared" si="21"/>
        <v>#DIV/0!</v>
      </c>
      <c r="I77" s="51" t="e">
        <f t="shared" si="22"/>
        <v>#DIV/0!</v>
      </c>
      <c r="J77" s="15"/>
      <c r="K77" s="29"/>
      <c r="L77" s="29"/>
      <c r="M77" s="29"/>
      <c r="N77" s="29"/>
    </row>
    <row r="78" spans="1:14">
      <c r="A78" s="31" t="s">
        <v>34</v>
      </c>
      <c r="B78" s="138"/>
      <c r="C78" s="34"/>
      <c r="D78" s="117"/>
      <c r="E78" s="117"/>
      <c r="F78" s="117"/>
      <c r="G78" s="117"/>
      <c r="H78" s="43" t="e">
        <f t="shared" si="21"/>
        <v>#DIV/0!</v>
      </c>
      <c r="I78" s="51" t="e">
        <f t="shared" si="22"/>
        <v>#DIV/0!</v>
      </c>
      <c r="J78" s="15"/>
      <c r="K78" s="29"/>
      <c r="L78" s="29"/>
      <c r="M78" s="29"/>
      <c r="N78" s="29"/>
    </row>
    <row r="79" spans="1:14">
      <c r="A79" s="31" t="s">
        <v>35</v>
      </c>
      <c r="B79" s="138"/>
      <c r="C79" s="34"/>
      <c r="D79" s="119"/>
      <c r="E79" s="119"/>
      <c r="F79" s="119"/>
      <c r="G79" s="117"/>
      <c r="H79" s="43" t="e">
        <f t="shared" si="21"/>
        <v>#DIV/0!</v>
      </c>
      <c r="I79" s="51" t="e">
        <f t="shared" si="22"/>
        <v>#DIV/0!</v>
      </c>
      <c r="J79" s="15"/>
      <c r="K79" s="29"/>
      <c r="L79" s="29"/>
      <c r="M79" s="29"/>
      <c r="N79" s="29"/>
    </row>
    <row r="80" spans="1:14" ht="4.9000000000000004" customHeight="1">
      <c r="A80" s="56"/>
      <c r="B80" s="139"/>
      <c r="C80" s="36"/>
      <c r="D80" s="120"/>
      <c r="E80" s="120"/>
      <c r="F80" s="120"/>
      <c r="G80" s="120"/>
      <c r="H80" s="57"/>
      <c r="I80" s="58"/>
      <c r="J80" s="59"/>
      <c r="K80" s="29"/>
      <c r="L80" s="29"/>
      <c r="M80" s="29"/>
      <c r="N80" s="29"/>
    </row>
    <row r="81" spans="1:14">
      <c r="A81" s="4" t="s">
        <v>228</v>
      </c>
      <c r="B81" s="140"/>
      <c r="C81" s="37">
        <v>63</v>
      </c>
      <c r="D81" s="121">
        <f>VLOOKUP(C81,'Curr Pay Plan'!$A$2:$D$100,2)</f>
        <v>31534.720000000001</v>
      </c>
      <c r="E81" s="121">
        <f>VLOOKUP(C81,'Curr Pay Plan'!$A$2:$D$100,3)</f>
        <v>38046.226905868913</v>
      </c>
      <c r="F81" s="121">
        <f>VLOOKUP(C81,'Curr Pay Plan'!$A$2:$D$100,4)</f>
        <v>44557.733811737831</v>
      </c>
      <c r="G81" s="122">
        <v>32323</v>
      </c>
      <c r="H81" s="47">
        <f t="shared" ref="H81:H87" si="23">G81/E81</f>
        <v>0.84957176121487987</v>
      </c>
      <c r="I81" s="48">
        <f t="shared" ref="I81:I88" si="24">(F81/D81)-1</f>
        <v>0.41297382097376567</v>
      </c>
      <c r="J81" s="60"/>
      <c r="K81" s="7"/>
      <c r="L81" s="7"/>
      <c r="M81" s="7"/>
      <c r="N81" s="7"/>
    </row>
    <row r="82" spans="1:14">
      <c r="A82" s="88" t="s">
        <v>11</v>
      </c>
      <c r="B82" s="141">
        <f t="shared" ref="B82:B87" si="25">D82*104%</f>
        <v>42172</v>
      </c>
      <c r="C82" s="55">
        <f>(D82/D81)-1</f>
        <v>0.28588425709820786</v>
      </c>
      <c r="D82" s="119">
        <f>AVERAGE(D69:D79)</f>
        <v>40550</v>
      </c>
      <c r="E82" s="119">
        <f>AVERAGE(E69:E79)</f>
        <v>52085</v>
      </c>
      <c r="F82" s="119">
        <f>AVERAGE(F69:F79)</f>
        <v>63620.75</v>
      </c>
      <c r="G82" s="100">
        <f>AVERAGE(G69:G79)</f>
        <v>40055</v>
      </c>
      <c r="H82" s="89">
        <f t="shared" si="23"/>
        <v>0.76903139099548812</v>
      </c>
      <c r="I82" s="77">
        <f t="shared" si="24"/>
        <v>0.56894574599260173</v>
      </c>
      <c r="J82" s="19"/>
      <c r="K82" s="29"/>
      <c r="L82" s="29"/>
      <c r="M82" s="29"/>
      <c r="N82" s="29"/>
    </row>
    <row r="83" spans="1:14">
      <c r="A83" s="103" t="s">
        <v>21</v>
      </c>
      <c r="B83" s="141">
        <f t="shared" si="25"/>
        <v>42003.520000000004</v>
      </c>
      <c r="C83" s="55">
        <f>(D83/D81)-1</f>
        <v>0.28074706228563295</v>
      </c>
      <c r="D83" s="119">
        <f>MEDIAN(D69:D79)</f>
        <v>40388</v>
      </c>
      <c r="E83" s="119">
        <f>MEDIAN(E69:E79)</f>
        <v>51489</v>
      </c>
      <c r="F83" s="119">
        <f>MEDIAN(F69:F79)</f>
        <v>62681</v>
      </c>
      <c r="G83" s="100">
        <f>MEDIAN(G69:G79)</f>
        <v>40055</v>
      </c>
      <c r="H83" s="89">
        <f t="shared" si="23"/>
        <v>0.77793315077006742</v>
      </c>
      <c r="I83" s="77">
        <f t="shared" si="24"/>
        <v>0.55197088244032888</v>
      </c>
      <c r="J83" s="19"/>
      <c r="K83" s="29"/>
      <c r="L83" s="29"/>
      <c r="M83" s="29"/>
      <c r="N83" s="29"/>
    </row>
    <row r="84" spans="1:14">
      <c r="A84" s="91" t="s">
        <v>22</v>
      </c>
      <c r="B84" s="141">
        <f t="shared" si="25"/>
        <v>38324</v>
      </c>
      <c r="C84" s="55">
        <f>(D84/D81)-1</f>
        <v>0.16855326446532581</v>
      </c>
      <c r="D84" s="119">
        <f>AVERAGE(D69:D71)</f>
        <v>36850</v>
      </c>
      <c r="E84" s="119">
        <f>AVERAGE(E69:E71)</f>
        <v>46062</v>
      </c>
      <c r="F84" s="119">
        <f>AVERAGE(F69:F71)</f>
        <v>55275</v>
      </c>
      <c r="G84" s="101" t="e">
        <f>AVERAGE(G69:G71)</f>
        <v>#DIV/0!</v>
      </c>
      <c r="H84" s="92" t="e">
        <f t="shared" si="23"/>
        <v>#DIV/0!</v>
      </c>
      <c r="I84" s="93">
        <f t="shared" si="24"/>
        <v>0.5</v>
      </c>
      <c r="J84" s="19"/>
      <c r="K84" s="29"/>
      <c r="L84" s="29"/>
      <c r="M84" s="29"/>
      <c r="N84" s="29"/>
    </row>
    <row r="85" spans="1:14">
      <c r="A85" s="88" t="s">
        <v>23</v>
      </c>
      <c r="B85" s="141">
        <f t="shared" si="25"/>
        <v>38324</v>
      </c>
      <c r="C85" s="55">
        <f>(D85/D81)-1</f>
        <v>0.16855326446532581</v>
      </c>
      <c r="D85" s="119">
        <f>MEDIAN(D69:D71)</f>
        <v>36850</v>
      </c>
      <c r="E85" s="119">
        <f>MEDIAN(E69:E71)</f>
        <v>46062</v>
      </c>
      <c r="F85" s="119">
        <f>MEDIAN(F69:F71)</f>
        <v>55275</v>
      </c>
      <c r="G85" s="100" t="e">
        <f>MEDIAN(G69:G71)</f>
        <v>#NUM!</v>
      </c>
      <c r="H85" s="89" t="e">
        <f t="shared" si="23"/>
        <v>#NUM!</v>
      </c>
      <c r="I85" s="77">
        <f t="shared" si="24"/>
        <v>0.5</v>
      </c>
      <c r="J85" s="19"/>
      <c r="K85" s="29"/>
      <c r="L85" s="29"/>
      <c r="M85" s="29"/>
      <c r="N85" s="29"/>
    </row>
    <row r="86" spans="1:14">
      <c r="A86" s="91" t="s">
        <v>81</v>
      </c>
      <c r="B86" s="141">
        <f t="shared" si="25"/>
        <v>43454.666666666672</v>
      </c>
      <c r="C86" s="55">
        <f>(D86/D81)-1</f>
        <v>0.32499458797583536</v>
      </c>
      <c r="D86" s="119">
        <f>AVERAGE(D73:D79)</f>
        <v>41783.333333333336</v>
      </c>
      <c r="E86" s="119">
        <f>AVERAGE(E73:E79)</f>
        <v>54092.666666666664</v>
      </c>
      <c r="F86" s="119">
        <f>AVERAGE(F73:F79)</f>
        <v>66402.666666666672</v>
      </c>
      <c r="G86" s="100">
        <f>AVERAGE(G73:G79)</f>
        <v>40055</v>
      </c>
      <c r="H86" s="89">
        <f t="shared" si="23"/>
        <v>0.74048854434981948</v>
      </c>
      <c r="I86" s="77">
        <f t="shared" si="24"/>
        <v>0.58921420023932991</v>
      </c>
      <c r="J86" s="19"/>
      <c r="K86" s="29"/>
      <c r="L86" s="29"/>
      <c r="M86" s="29"/>
      <c r="N86" s="29"/>
    </row>
    <row r="87" spans="1:14">
      <c r="A87" s="91" t="s">
        <v>80</v>
      </c>
      <c r="B87" s="141">
        <f t="shared" si="25"/>
        <v>45683.040000000001</v>
      </c>
      <c r="C87" s="55">
        <f>(D87/D81)-1</f>
        <v>0.39294086010594031</v>
      </c>
      <c r="D87" s="119">
        <f>MEDIAN(D73:D79)</f>
        <v>43926</v>
      </c>
      <c r="E87" s="119">
        <f>MEDIAN(E73:E79)</f>
        <v>56226</v>
      </c>
      <c r="F87" s="119">
        <f>MEDIAN(F73:F79)</f>
        <v>68526</v>
      </c>
      <c r="G87" s="100">
        <f>MEDIAN(G73:G79)</f>
        <v>40055</v>
      </c>
      <c r="H87" s="89">
        <f t="shared" si="23"/>
        <v>0.71239284316864082</v>
      </c>
      <c r="I87" s="77">
        <f t="shared" si="24"/>
        <v>0.56003278240677501</v>
      </c>
      <c r="J87" s="19"/>
      <c r="K87" s="29"/>
      <c r="L87" s="29"/>
      <c r="M87" s="29"/>
      <c r="N87" s="29"/>
    </row>
    <row r="88" spans="1:14">
      <c r="A88" s="95" t="s">
        <v>24</v>
      </c>
      <c r="B88" s="230"/>
      <c r="C88" s="84">
        <v>69</v>
      </c>
      <c r="D88" s="98">
        <f>VLOOKUP(C88,'Curr Pay Plan'!$A$2:$D$100,2)</f>
        <v>42408.480000000003</v>
      </c>
      <c r="E88" s="98">
        <f>VLOOKUP(C88,'Curr Pay Plan'!$A$2:$D$100,3)</f>
        <v>51165.276013644769</v>
      </c>
      <c r="F88" s="98">
        <f>VLOOKUP(C88,'Curr Pay Plan'!$A$2:$D$100,4)</f>
        <v>59922.072027289534</v>
      </c>
      <c r="G88" s="99"/>
      <c r="H88" s="85"/>
      <c r="I88" s="86">
        <f t="shared" si="24"/>
        <v>0.41297382097376589</v>
      </c>
      <c r="J88" s="19"/>
      <c r="K88" s="29"/>
      <c r="L88" s="29"/>
      <c r="M88" s="29"/>
      <c r="N88" s="29"/>
    </row>
    <row r="89" spans="1:14">
      <c r="A89" s="23" t="s">
        <v>25</v>
      </c>
      <c r="B89" s="142"/>
      <c r="C89" s="39"/>
      <c r="D89" s="123"/>
      <c r="E89" s="123"/>
      <c r="F89" s="123"/>
      <c r="G89" s="125"/>
      <c r="H89" s="50"/>
      <c r="I89" s="51"/>
      <c r="J89" s="61"/>
    </row>
    <row r="90" spans="1:14" ht="28.9" customHeight="1">
      <c r="A90" s="322"/>
      <c r="B90" s="323"/>
      <c r="C90" s="323"/>
      <c r="D90" s="323"/>
      <c r="E90" s="323"/>
      <c r="F90" s="323"/>
      <c r="G90" s="323"/>
      <c r="H90" s="323"/>
      <c r="I90" s="323"/>
      <c r="J90" s="324"/>
    </row>
    <row r="91" spans="1:14">
      <c r="A91" s="31" t="s">
        <v>28</v>
      </c>
      <c r="B91" s="138"/>
      <c r="C91" s="34"/>
      <c r="D91" s="117"/>
      <c r="E91" s="117"/>
      <c r="F91" s="117"/>
      <c r="G91" s="117"/>
      <c r="H91" s="43"/>
      <c r="I91" s="51"/>
      <c r="J91" s="15" t="s">
        <v>1177</v>
      </c>
    </row>
    <row r="92" spans="1:14">
      <c r="A92" s="31" t="s">
        <v>31</v>
      </c>
      <c r="B92" s="138"/>
      <c r="C92" s="34"/>
      <c r="D92" s="293">
        <v>28787</v>
      </c>
      <c r="E92" s="293">
        <v>35984</v>
      </c>
      <c r="F92" s="293">
        <v>43180</v>
      </c>
      <c r="G92" s="117">
        <v>35628</v>
      </c>
      <c r="H92" s="43">
        <f t="shared" ref="H92" si="26">G92/E92</f>
        <v>0.99010671409515338</v>
      </c>
      <c r="I92" s="51">
        <f t="shared" ref="I92" si="27">(F92/D92)-1</f>
        <v>0.49998263104873719</v>
      </c>
      <c r="J92" s="15" t="s">
        <v>40</v>
      </c>
    </row>
    <row r="93" spans="1:14">
      <c r="A93" s="31" t="s">
        <v>187</v>
      </c>
      <c r="B93" s="138"/>
      <c r="C93" s="35"/>
      <c r="D93" s="117"/>
      <c r="E93" s="117"/>
      <c r="F93" s="117"/>
      <c r="G93" s="117"/>
      <c r="H93" s="43"/>
      <c r="I93" s="51"/>
      <c r="J93" s="62" t="s">
        <v>1177</v>
      </c>
    </row>
    <row r="94" spans="1:14">
      <c r="A94" s="13"/>
      <c r="C94" s="34"/>
      <c r="D94" s="117"/>
      <c r="E94" s="117"/>
      <c r="F94" s="117"/>
      <c r="G94" s="117"/>
      <c r="H94" s="43"/>
      <c r="I94" s="51"/>
      <c r="J94" s="15"/>
    </row>
    <row r="95" spans="1:14">
      <c r="A95" s="31" t="s">
        <v>188</v>
      </c>
      <c r="B95" s="138"/>
      <c r="C95" s="34"/>
      <c r="D95" s="117"/>
      <c r="E95" s="117"/>
      <c r="F95" s="117"/>
      <c r="G95" s="117"/>
      <c r="H95" s="43" t="e">
        <f t="shared" ref="H95:H101" si="28">G95/E95</f>
        <v>#DIV/0!</v>
      </c>
      <c r="I95" s="51" t="e">
        <f t="shared" ref="I95:I101" si="29">(F95/D95)-1</f>
        <v>#DIV/0!</v>
      </c>
      <c r="J95" s="15"/>
    </row>
    <row r="96" spans="1:14">
      <c r="A96" s="31" t="s">
        <v>29</v>
      </c>
      <c r="B96" s="138"/>
      <c r="C96" s="34"/>
      <c r="D96" s="293">
        <v>28833</v>
      </c>
      <c r="E96" s="293">
        <v>38203</v>
      </c>
      <c r="F96" s="293">
        <v>47574</v>
      </c>
      <c r="G96" s="117"/>
      <c r="H96" s="43">
        <f t="shared" si="28"/>
        <v>0</v>
      </c>
      <c r="I96" s="51">
        <f t="shared" si="29"/>
        <v>0.64998439288315479</v>
      </c>
      <c r="J96" s="15" t="s">
        <v>40</v>
      </c>
    </row>
    <row r="97" spans="1:10">
      <c r="A97" s="31" t="s">
        <v>189</v>
      </c>
      <c r="B97" s="138"/>
      <c r="C97" s="34"/>
      <c r="D97" s="293">
        <v>28483</v>
      </c>
      <c r="E97" s="293">
        <v>36316</v>
      </c>
      <c r="F97" s="293">
        <v>44149</v>
      </c>
      <c r="G97" s="117">
        <v>30088</v>
      </c>
      <c r="H97" s="43">
        <f t="shared" si="28"/>
        <v>0.8285053419980174</v>
      </c>
      <c r="I97" s="51">
        <f t="shared" si="29"/>
        <v>0.5500122880314573</v>
      </c>
      <c r="J97" s="15" t="s">
        <v>40</v>
      </c>
    </row>
    <row r="98" spans="1:10">
      <c r="A98" s="31" t="s">
        <v>32</v>
      </c>
      <c r="B98" s="138"/>
      <c r="C98" s="34"/>
      <c r="D98" s="293">
        <v>30188</v>
      </c>
      <c r="E98" s="293">
        <v>38641</v>
      </c>
      <c r="F98" s="293">
        <v>47094</v>
      </c>
      <c r="G98" s="117"/>
      <c r="H98" s="43">
        <f t="shared" si="28"/>
        <v>0</v>
      </c>
      <c r="I98" s="51">
        <f t="shared" si="29"/>
        <v>0.56002385053663706</v>
      </c>
      <c r="J98" s="15" t="s">
        <v>40</v>
      </c>
    </row>
    <row r="99" spans="1:10">
      <c r="A99" s="31" t="s">
        <v>33</v>
      </c>
      <c r="B99" s="138"/>
      <c r="C99" s="34"/>
      <c r="D99" s="293">
        <v>33939</v>
      </c>
      <c r="E99" s="293">
        <v>42413</v>
      </c>
      <c r="F99" s="293">
        <v>50887</v>
      </c>
      <c r="G99" s="293">
        <v>35001</v>
      </c>
      <c r="H99" s="43">
        <f t="shared" si="28"/>
        <v>0.82524226062763772</v>
      </c>
      <c r="I99" s="51">
        <f t="shared" si="29"/>
        <v>0.49936651050413983</v>
      </c>
      <c r="J99" s="15" t="s">
        <v>40</v>
      </c>
    </row>
    <row r="100" spans="1:10">
      <c r="A100" s="31" t="s">
        <v>34</v>
      </c>
      <c r="B100" s="138"/>
      <c r="C100" s="34"/>
      <c r="D100" s="117"/>
      <c r="E100" s="117"/>
      <c r="F100" s="117"/>
      <c r="G100" s="117"/>
      <c r="H100" s="43" t="e">
        <f t="shared" si="28"/>
        <v>#DIV/0!</v>
      </c>
      <c r="I100" s="51" t="e">
        <f t="shared" si="29"/>
        <v>#DIV/0!</v>
      </c>
      <c r="J100" s="15"/>
    </row>
    <row r="101" spans="1:10">
      <c r="A101" s="31" t="s">
        <v>35</v>
      </c>
      <c r="B101" s="138"/>
      <c r="C101" s="34"/>
      <c r="D101" s="119"/>
      <c r="E101" s="119"/>
      <c r="F101" s="119"/>
      <c r="G101" s="117"/>
      <c r="H101" s="43" t="e">
        <f t="shared" si="28"/>
        <v>#DIV/0!</v>
      </c>
      <c r="I101" s="51" t="e">
        <f t="shared" si="29"/>
        <v>#DIV/0!</v>
      </c>
      <c r="J101" s="15"/>
    </row>
    <row r="102" spans="1:10" ht="6" customHeight="1">
      <c r="A102" s="56"/>
      <c r="B102" s="139"/>
      <c r="C102" s="36"/>
      <c r="D102" s="120"/>
      <c r="E102" s="120"/>
      <c r="F102" s="120"/>
      <c r="G102" s="120"/>
      <c r="H102" s="57"/>
      <c r="I102" s="58"/>
      <c r="J102" s="59"/>
    </row>
    <row r="103" spans="1:10">
      <c r="A103" s="215" t="s">
        <v>40</v>
      </c>
      <c r="B103" s="140"/>
      <c r="C103" s="37">
        <v>61</v>
      </c>
      <c r="D103" s="121">
        <f>VLOOKUP(C103,'Curr Pay Plan'!$A$2:$D$100,2)</f>
        <v>28566.95</v>
      </c>
      <c r="E103" s="121">
        <f>VLOOKUP(C103,'Curr Pay Plan'!$A$2:$D$100,3)</f>
        <v>34465.651247533257</v>
      </c>
      <c r="F103" s="121">
        <f>VLOOKUP(C103,'Curr Pay Plan'!$A$2:$D$100,4)</f>
        <v>40364.352495066516</v>
      </c>
      <c r="G103" s="227">
        <v>29281</v>
      </c>
      <c r="H103" s="213">
        <f t="shared" ref="H103:H109" si="30">G103/E103</f>
        <v>0.84957048365931198</v>
      </c>
      <c r="I103" s="214">
        <f t="shared" ref="I103:I110" si="31">(F103/D103)-1</f>
        <v>0.41297382097376567</v>
      </c>
      <c r="J103" s="60"/>
    </row>
    <row r="104" spans="1:10">
      <c r="A104" s="154" t="s">
        <v>11</v>
      </c>
      <c r="B104" s="141">
        <f t="shared" ref="B104:B109" si="32">D104*104%</f>
        <v>31247.84</v>
      </c>
      <c r="C104" s="55">
        <f>(D104/D103)-1</f>
        <v>5.1774865710199958E-2</v>
      </c>
      <c r="D104" s="119">
        <f>AVERAGE(D91:D101)</f>
        <v>30046</v>
      </c>
      <c r="E104" s="119">
        <f>AVERAGE(E91:E101)</f>
        <v>38311.4</v>
      </c>
      <c r="F104" s="119">
        <f>AVERAGE(F91:F101)</f>
        <v>46576.800000000003</v>
      </c>
      <c r="G104" s="151">
        <f>AVERAGE(G91:G101)</f>
        <v>33572.333333333336</v>
      </c>
      <c r="H104" s="49">
        <f t="shared" si="30"/>
        <v>0.87630139679921215</v>
      </c>
      <c r="I104" s="44">
        <f t="shared" si="31"/>
        <v>0.55018305265259948</v>
      </c>
      <c r="J104" s="19"/>
    </row>
    <row r="105" spans="1:10">
      <c r="A105" s="174" t="s">
        <v>21</v>
      </c>
      <c r="B105" s="141">
        <f t="shared" si="32"/>
        <v>29986.32</v>
      </c>
      <c r="C105" s="55">
        <f>(D105/D103)-1</f>
        <v>9.3132098456432111E-3</v>
      </c>
      <c r="D105" s="119">
        <f>MEDIAN(D91:D101)</f>
        <v>28833</v>
      </c>
      <c r="E105" s="119">
        <f>MEDIAN(E91:E101)</f>
        <v>38203</v>
      </c>
      <c r="F105" s="119">
        <f>MEDIAN(F91:F101)</f>
        <v>47094</v>
      </c>
      <c r="G105" s="151">
        <f>MEDIAN(G91:G101)</f>
        <v>35001</v>
      </c>
      <c r="H105" s="49">
        <f t="shared" si="30"/>
        <v>0.91618459283302356</v>
      </c>
      <c r="I105" s="44">
        <f t="shared" si="31"/>
        <v>0.63333680158152128</v>
      </c>
      <c r="J105" s="19"/>
    </row>
    <row r="106" spans="1:10">
      <c r="A106" s="115" t="s">
        <v>22</v>
      </c>
      <c r="B106" s="141">
        <f t="shared" si="32"/>
        <v>29938.48</v>
      </c>
      <c r="C106" s="55">
        <f>(D106/D103)-1</f>
        <v>7.7029574385785171E-3</v>
      </c>
      <c r="D106" s="119">
        <f>AVERAGE(D91:D93)</f>
        <v>28787</v>
      </c>
      <c r="E106" s="119">
        <f>AVERAGE(E91:E93)</f>
        <v>35984</v>
      </c>
      <c r="F106" s="119">
        <f>AVERAGE(F91:F93)</f>
        <v>43180</v>
      </c>
      <c r="G106" s="119">
        <f>AVERAGE(G91:G93)</f>
        <v>35628</v>
      </c>
      <c r="H106" s="50">
        <f t="shared" si="30"/>
        <v>0.99010671409515338</v>
      </c>
      <c r="I106" s="51">
        <f t="shared" si="31"/>
        <v>0.49998263104873719</v>
      </c>
      <c r="J106" s="19"/>
    </row>
    <row r="107" spans="1:10">
      <c r="A107" s="154" t="s">
        <v>23</v>
      </c>
      <c r="B107" s="141">
        <f t="shared" si="32"/>
        <v>29938.48</v>
      </c>
      <c r="C107" s="55">
        <f>(D107/D103)-1</f>
        <v>7.7029574385785171E-3</v>
      </c>
      <c r="D107" s="119">
        <f>MEDIAN(D91:D93)</f>
        <v>28787</v>
      </c>
      <c r="E107" s="119">
        <f>MEDIAN(E91:E93)</f>
        <v>35984</v>
      </c>
      <c r="F107" s="119">
        <f>MEDIAN(F91:F93)</f>
        <v>43180</v>
      </c>
      <c r="G107" s="151">
        <f>MEDIAN(G91:G93)</f>
        <v>35628</v>
      </c>
      <c r="H107" s="49">
        <f t="shared" si="30"/>
        <v>0.99010671409515338</v>
      </c>
      <c r="I107" s="44">
        <f t="shared" si="31"/>
        <v>0.49998263104873719</v>
      </c>
      <c r="J107" s="19"/>
    </row>
    <row r="108" spans="1:10">
      <c r="A108" s="115" t="s">
        <v>81</v>
      </c>
      <c r="B108" s="141">
        <f t="shared" si="32"/>
        <v>31575.18</v>
      </c>
      <c r="C108" s="55">
        <f>(D108/D103)-1</f>
        <v>6.2792842778105484E-2</v>
      </c>
      <c r="D108" s="119">
        <f>AVERAGE(D95:D101)</f>
        <v>30360.75</v>
      </c>
      <c r="E108" s="119">
        <f>AVERAGE(E95:E101)</f>
        <v>38893.25</v>
      </c>
      <c r="F108" s="119">
        <f>AVERAGE(F95:F101)</f>
        <v>47426</v>
      </c>
      <c r="G108" s="151">
        <f>AVERAGE(G95:G101)</f>
        <v>32544.5</v>
      </c>
      <c r="H108" s="49">
        <f t="shared" si="30"/>
        <v>0.83676473424051734</v>
      </c>
      <c r="I108" s="44">
        <f t="shared" si="31"/>
        <v>0.56208262312360535</v>
      </c>
      <c r="J108" s="19"/>
    </row>
    <row r="109" spans="1:10">
      <c r="A109" s="115" t="s">
        <v>80</v>
      </c>
      <c r="B109" s="141">
        <f t="shared" si="32"/>
        <v>30690.920000000002</v>
      </c>
      <c r="C109" s="55">
        <f>(D109/D103)-1</f>
        <v>3.3029427362739172E-2</v>
      </c>
      <c r="D109" s="119">
        <f>MEDIAN(D95:D101)</f>
        <v>29510.5</v>
      </c>
      <c r="E109" s="119">
        <f>MEDIAN(E95:E101)</f>
        <v>38422</v>
      </c>
      <c r="F109" s="119">
        <f>MEDIAN(F95:F101)</f>
        <v>47334</v>
      </c>
      <c r="G109" s="151">
        <f>MEDIAN(G95:G101)</f>
        <v>32544.5</v>
      </c>
      <c r="H109" s="49">
        <f t="shared" si="30"/>
        <v>0.84702774452136798</v>
      </c>
      <c r="I109" s="44">
        <f t="shared" si="31"/>
        <v>0.60397146778265354</v>
      </c>
      <c r="J109" s="19"/>
    </row>
    <row r="110" spans="1:10">
      <c r="A110" s="95" t="s">
        <v>24</v>
      </c>
      <c r="B110" s="230"/>
      <c r="C110" s="84">
        <v>63</v>
      </c>
      <c r="D110" s="98">
        <f>VLOOKUP(C110,'Curr Pay Plan'!$A$2:$D$100,2)</f>
        <v>31534.720000000001</v>
      </c>
      <c r="E110" s="98">
        <f>VLOOKUP(C110,'Curr Pay Plan'!$A$2:$D$100,3)</f>
        <v>38046.226905868913</v>
      </c>
      <c r="F110" s="98">
        <f>VLOOKUP(C110,'Curr Pay Plan'!$A$2:$D$100,4)</f>
        <v>44557.733811737831</v>
      </c>
      <c r="G110" s="99"/>
      <c r="H110" s="85"/>
      <c r="I110" s="86">
        <f t="shared" si="31"/>
        <v>0.41297382097376567</v>
      </c>
      <c r="J110" s="19"/>
    </row>
    <row r="111" spans="1:10">
      <c r="A111" s="23" t="s">
        <v>25</v>
      </c>
      <c r="B111" s="142"/>
      <c r="C111" s="39"/>
      <c r="D111" s="123"/>
      <c r="E111" s="123"/>
      <c r="F111" s="123"/>
      <c r="G111" s="125"/>
      <c r="H111" s="50"/>
      <c r="I111" s="51"/>
      <c r="J111" s="61"/>
    </row>
    <row r="112" spans="1:10">
      <c r="A112" s="322"/>
      <c r="B112" s="323"/>
      <c r="C112" s="323"/>
      <c r="D112" s="323"/>
      <c r="E112" s="323"/>
      <c r="F112" s="323"/>
      <c r="G112" s="323"/>
      <c r="H112" s="323"/>
      <c r="I112" s="323"/>
      <c r="J112" s="324"/>
    </row>
  </sheetData>
  <mergeCells count="5">
    <mergeCell ref="A24:J24"/>
    <mergeCell ref="A46:J46"/>
    <mergeCell ref="A68:J68"/>
    <mergeCell ref="A90:J90"/>
    <mergeCell ref="A112:J112"/>
  </mergeCells>
  <printOptions horizontalCentered="1"/>
  <pageMargins left="0.45" right="0.45" top="0.75" bottom="0.75" header="0.3" footer="0.3"/>
  <pageSetup orientation="landscape" horizontalDpi="4294967293" verticalDpi="0" r:id="rId1"/>
  <headerFooter>
    <oddHeader>&amp;C
&amp;"-,Bold"&amp;14Library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9"/>
  <sheetViews>
    <sheetView workbookViewId="0">
      <pane ySplit="1" topLeftCell="A2" activePane="bottomLeft" state="frozen"/>
      <selection pane="bottomLeft" activeCell="C31" sqref="C31"/>
    </sheetView>
  </sheetViews>
  <sheetFormatPr defaultRowHeight="15"/>
  <cols>
    <col min="1" max="1" width="29.85546875" customWidth="1"/>
    <col min="3" max="3" width="8.42578125" customWidth="1"/>
    <col min="10" max="10" width="24.5703125" customWidth="1"/>
  </cols>
  <sheetData>
    <row r="1" spans="1:10">
      <c r="A1" s="158" t="s">
        <v>18</v>
      </c>
      <c r="B1" s="157">
        <v>0.04</v>
      </c>
      <c r="C1" s="158" t="s">
        <v>14</v>
      </c>
      <c r="D1" s="159" t="s">
        <v>15</v>
      </c>
      <c r="E1" s="159" t="s">
        <v>13</v>
      </c>
      <c r="F1" s="159" t="s">
        <v>16</v>
      </c>
      <c r="G1" s="159" t="s">
        <v>19</v>
      </c>
      <c r="H1" s="160" t="s">
        <v>12</v>
      </c>
      <c r="I1" s="161" t="s">
        <v>17</v>
      </c>
      <c r="J1" s="158" t="s">
        <v>20</v>
      </c>
    </row>
    <row r="2" spans="1:10">
      <c r="A2" s="143" t="s">
        <v>188</v>
      </c>
      <c r="B2" s="143"/>
      <c r="C2" s="34"/>
      <c r="D2" s="292">
        <v>43581</v>
      </c>
      <c r="E2" s="292">
        <v>51690</v>
      </c>
      <c r="F2" s="292">
        <v>61290</v>
      </c>
      <c r="G2" s="292">
        <v>50430</v>
      </c>
      <c r="H2" s="43">
        <f t="shared" ref="H2:H8" si="0">G2/E2</f>
        <v>0.97562391178177599</v>
      </c>
      <c r="I2" s="44">
        <f t="shared" ref="I2:I8" si="1">(F2/D2)-1</f>
        <v>0.40634680250567912</v>
      </c>
      <c r="J2" s="14" t="s">
        <v>290</v>
      </c>
    </row>
    <row r="3" spans="1:10">
      <c r="A3" s="143" t="s">
        <v>29</v>
      </c>
      <c r="B3" s="143"/>
      <c r="C3" s="34"/>
      <c r="D3" s="117"/>
      <c r="E3" s="117"/>
      <c r="F3" s="117"/>
      <c r="G3" s="117"/>
      <c r="H3" s="43" t="e">
        <f t="shared" si="0"/>
        <v>#DIV/0!</v>
      </c>
      <c r="I3" s="44" t="e">
        <f t="shared" si="1"/>
        <v>#DIV/0!</v>
      </c>
      <c r="J3" s="14"/>
    </row>
    <row r="4" spans="1:10">
      <c r="A4" s="143" t="s">
        <v>189</v>
      </c>
      <c r="B4" s="143"/>
      <c r="C4" s="34"/>
      <c r="D4" s="107"/>
      <c r="E4" s="107"/>
      <c r="F4" s="107"/>
      <c r="G4" s="107"/>
      <c r="H4" s="43" t="e">
        <f t="shared" si="0"/>
        <v>#DIV/0!</v>
      </c>
      <c r="I4" s="44" t="e">
        <f t="shared" si="1"/>
        <v>#DIV/0!</v>
      </c>
      <c r="J4" s="14"/>
    </row>
    <row r="5" spans="1:10">
      <c r="A5" s="143" t="s">
        <v>32</v>
      </c>
      <c r="B5" s="143"/>
      <c r="C5" s="34"/>
      <c r="D5" s="148"/>
      <c r="E5" s="148"/>
      <c r="F5" s="148"/>
      <c r="G5" s="149"/>
      <c r="H5" s="43" t="e">
        <f t="shared" si="0"/>
        <v>#DIV/0!</v>
      </c>
      <c r="I5" s="44" t="e">
        <f t="shared" si="1"/>
        <v>#DIV/0!</v>
      </c>
      <c r="J5" s="14"/>
    </row>
    <row r="6" spans="1:10">
      <c r="A6" s="143" t="s">
        <v>33</v>
      </c>
      <c r="B6" s="143"/>
      <c r="C6" s="34"/>
      <c r="D6" s="107"/>
      <c r="E6" s="107"/>
      <c r="F6" s="107"/>
      <c r="G6" s="107"/>
      <c r="H6" s="43" t="e">
        <f t="shared" si="0"/>
        <v>#DIV/0!</v>
      </c>
      <c r="I6" s="44" t="e">
        <f t="shared" si="1"/>
        <v>#DIV/0!</v>
      </c>
      <c r="J6" s="14"/>
    </row>
    <row r="7" spans="1:10">
      <c r="A7" s="143" t="s">
        <v>34</v>
      </c>
      <c r="B7" s="143"/>
      <c r="C7" s="34"/>
      <c r="D7" s="292">
        <v>50291</v>
      </c>
      <c r="E7" s="292">
        <v>62864</v>
      </c>
      <c r="F7" s="292">
        <v>75437</v>
      </c>
      <c r="G7" s="107"/>
      <c r="H7" s="43">
        <f t="shared" si="0"/>
        <v>0</v>
      </c>
      <c r="I7" s="44">
        <f t="shared" si="1"/>
        <v>0.50000994213676409</v>
      </c>
      <c r="J7" s="14" t="s">
        <v>1191</v>
      </c>
    </row>
    <row r="8" spans="1:10">
      <c r="A8" s="143" t="s">
        <v>35</v>
      </c>
      <c r="B8" s="143"/>
      <c r="C8" s="34"/>
      <c r="D8" s="107"/>
      <c r="E8" s="107"/>
      <c r="F8" s="107"/>
      <c r="G8" s="107"/>
      <c r="H8" s="43" t="e">
        <f t="shared" si="0"/>
        <v>#DIV/0!</v>
      </c>
      <c r="I8" s="44" t="e">
        <f t="shared" si="1"/>
        <v>#DIV/0!</v>
      </c>
      <c r="J8" s="14"/>
    </row>
    <row r="9" spans="1:10" ht="5.25" customHeight="1">
      <c r="A9" s="179"/>
      <c r="B9" s="179"/>
      <c r="C9" s="167"/>
      <c r="D9" s="180"/>
      <c r="E9" s="180"/>
      <c r="F9" s="180"/>
      <c r="G9" s="180"/>
      <c r="H9" s="181"/>
      <c r="I9" s="182"/>
      <c r="J9" s="179"/>
    </row>
    <row r="10" spans="1:10">
      <c r="A10" s="171" t="s">
        <v>286</v>
      </c>
      <c r="B10" s="171"/>
      <c r="C10" s="39">
        <v>64</v>
      </c>
      <c r="D10" s="123">
        <f>VLOOKUP(C10,'Curr Pay Plan'!$A$2:$D$100,2)</f>
        <v>33130.78</v>
      </c>
      <c r="E10" s="123">
        <f>VLOOKUP(C10,'Curr Pay Plan'!$A$2:$D$100,3)</f>
        <v>39971.852404220605</v>
      </c>
      <c r="F10" s="123">
        <f>VLOOKUP(C10,'Curr Pay Plan'!$A$2:$D$100,4)</f>
        <v>46812.92480844121</v>
      </c>
      <c r="G10" s="124">
        <v>39382</v>
      </c>
      <c r="H10" s="52">
        <f t="shared" ref="H10:H12" si="2">G10/E10</f>
        <v>0.98524330575787067</v>
      </c>
      <c r="I10" s="53">
        <f t="shared" ref="I10:I12" si="3">(F10/D10)-1</f>
        <v>0.41297382097376545</v>
      </c>
      <c r="J10" s="183"/>
    </row>
    <row r="11" spans="1:10">
      <c r="A11" s="154" t="s">
        <v>11</v>
      </c>
      <c r="B11" s="141">
        <f t="shared" ref="B11:B12" si="4">D11*104%</f>
        <v>48813.440000000002</v>
      </c>
      <c r="C11" s="55">
        <f>(D11/D10)-1</f>
        <v>0.41668865025212209</v>
      </c>
      <c r="D11" s="151">
        <f>AVERAGE(D2:D8)</f>
        <v>46936</v>
      </c>
      <c r="E11" s="151">
        <f>AVERAGE(E2:E8)</f>
        <v>57277</v>
      </c>
      <c r="F11" s="151">
        <f>AVERAGE(F2:F8)</f>
        <v>68363.5</v>
      </c>
      <c r="G11" s="151">
        <f>AVERAGE(G2:G8)</f>
        <v>50430</v>
      </c>
      <c r="H11" s="49">
        <f t="shared" si="2"/>
        <v>0.88045812455261274</v>
      </c>
      <c r="I11" s="44">
        <f t="shared" si="3"/>
        <v>0.45652590761888523</v>
      </c>
      <c r="J11" s="183"/>
    </row>
    <row r="12" spans="1:10">
      <c r="A12" s="174" t="s">
        <v>21</v>
      </c>
      <c r="B12" s="141">
        <f t="shared" si="4"/>
        <v>48813.440000000002</v>
      </c>
      <c r="C12" s="55">
        <f>(D12/D10)-1</f>
        <v>0.41668865025212209</v>
      </c>
      <c r="D12" s="151">
        <f>MEDIAN(D2:D8)</f>
        <v>46936</v>
      </c>
      <c r="E12" s="151">
        <f>MEDIAN(E2:E8)</f>
        <v>57277</v>
      </c>
      <c r="F12" s="151">
        <f>MEDIAN(F2:F8)</f>
        <v>68363.5</v>
      </c>
      <c r="G12" s="151">
        <f>MEDIAN(G2:G8)</f>
        <v>50430</v>
      </c>
      <c r="H12" s="49">
        <f t="shared" si="2"/>
        <v>0.88045812455261274</v>
      </c>
      <c r="I12" s="44">
        <f t="shared" si="3"/>
        <v>0.45652590761888523</v>
      </c>
      <c r="J12" s="183"/>
    </row>
    <row r="13" spans="1:10">
      <c r="A13" s="116" t="s">
        <v>24</v>
      </c>
      <c r="B13" s="116"/>
      <c r="C13" s="39"/>
      <c r="D13" s="123" t="e">
        <f>VLOOKUP(C13,'Curr Pay Plan'!$A$2:$D$100,2)</f>
        <v>#N/A</v>
      </c>
      <c r="E13" s="123" t="e">
        <f>VLOOKUP(C13,'Curr Pay Plan'!$A$2:$D$100,3)</f>
        <v>#N/A</v>
      </c>
      <c r="F13" s="123" t="e">
        <f>VLOOKUP(C13,'Curr Pay Plan'!$A$2:$D$100,4)</f>
        <v>#N/A</v>
      </c>
      <c r="G13" s="124"/>
      <c r="H13" s="52"/>
      <c r="I13" s="53"/>
      <c r="J13" s="175"/>
    </row>
    <row r="14" spans="1:10">
      <c r="A14" s="116" t="s">
        <v>25</v>
      </c>
      <c r="B14" s="116"/>
      <c r="C14" s="39"/>
      <c r="D14" s="123"/>
      <c r="E14" s="123"/>
      <c r="F14" s="123"/>
      <c r="G14" s="125"/>
      <c r="H14" s="49"/>
      <c r="I14" s="44"/>
      <c r="J14" s="183"/>
    </row>
    <row r="15" spans="1:10" ht="33" customHeight="1">
      <c r="A15" s="332"/>
      <c r="B15" s="332"/>
      <c r="C15" s="332"/>
      <c r="D15" s="332"/>
      <c r="E15" s="332"/>
      <c r="F15" s="332"/>
      <c r="G15" s="332"/>
      <c r="H15" s="332"/>
      <c r="I15" s="332"/>
      <c r="J15" s="332"/>
    </row>
    <row r="16" spans="1:10">
      <c r="A16" s="143" t="s">
        <v>188</v>
      </c>
      <c r="B16" s="143"/>
      <c r="C16" s="34"/>
      <c r="D16" s="292">
        <v>36819</v>
      </c>
      <c r="E16" s="292">
        <v>43650</v>
      </c>
      <c r="F16" s="292">
        <v>51738</v>
      </c>
      <c r="G16" s="107">
        <v>35745</v>
      </c>
      <c r="H16" s="43">
        <f t="shared" ref="H16:H22" si="5">G16/E16</f>
        <v>0.81890034364261166</v>
      </c>
      <c r="I16" s="44">
        <f t="shared" ref="I16:I22" si="6">(F16/D16)-1</f>
        <v>0.40519840299845189</v>
      </c>
      <c r="J16" s="14" t="s">
        <v>288</v>
      </c>
    </row>
    <row r="17" spans="1:10">
      <c r="A17" s="143" t="s">
        <v>29</v>
      </c>
      <c r="B17" s="143"/>
      <c r="C17" s="34"/>
      <c r="D17" s="117"/>
      <c r="E17" s="117"/>
      <c r="F17" s="117"/>
      <c r="G17" s="117"/>
      <c r="H17" s="43" t="e">
        <f t="shared" si="5"/>
        <v>#DIV/0!</v>
      </c>
      <c r="I17" s="44" t="e">
        <f t="shared" si="6"/>
        <v>#DIV/0!</v>
      </c>
      <c r="J17" s="14"/>
    </row>
    <row r="18" spans="1:10">
      <c r="A18" s="143" t="s">
        <v>189</v>
      </c>
      <c r="B18" s="143"/>
      <c r="C18" s="34"/>
      <c r="D18" s="107"/>
      <c r="E18" s="107"/>
      <c r="F18" s="107"/>
      <c r="G18" s="107"/>
      <c r="H18" s="43" t="e">
        <f t="shared" si="5"/>
        <v>#DIV/0!</v>
      </c>
      <c r="I18" s="44" t="e">
        <f t="shared" si="6"/>
        <v>#DIV/0!</v>
      </c>
      <c r="J18" s="14"/>
    </row>
    <row r="19" spans="1:10">
      <c r="A19" s="143" t="s">
        <v>32</v>
      </c>
      <c r="B19" s="143"/>
      <c r="C19" s="34"/>
      <c r="D19" s="148"/>
      <c r="E19" s="148"/>
      <c r="F19" s="148"/>
      <c r="G19" s="149"/>
      <c r="H19" s="43" t="e">
        <f t="shared" si="5"/>
        <v>#DIV/0!</v>
      </c>
      <c r="I19" s="44" t="e">
        <f t="shared" si="6"/>
        <v>#DIV/0!</v>
      </c>
      <c r="J19" s="14"/>
    </row>
    <row r="20" spans="1:10">
      <c r="A20" s="143" t="s">
        <v>33</v>
      </c>
      <c r="B20" s="143"/>
      <c r="C20" s="34"/>
      <c r="D20" s="107"/>
      <c r="E20" s="107"/>
      <c r="F20" s="107"/>
      <c r="G20" s="107"/>
      <c r="H20" s="43" t="e">
        <f t="shared" si="5"/>
        <v>#DIV/0!</v>
      </c>
      <c r="I20" s="44" t="e">
        <f t="shared" si="6"/>
        <v>#DIV/0!</v>
      </c>
      <c r="J20" s="14"/>
    </row>
    <row r="21" spans="1:10">
      <c r="A21" s="143" t="s">
        <v>34</v>
      </c>
      <c r="B21" s="143"/>
      <c r="C21" s="34"/>
      <c r="D21" s="292">
        <v>39404</v>
      </c>
      <c r="E21" s="292">
        <v>49255</v>
      </c>
      <c r="F21" s="292">
        <v>59106</v>
      </c>
      <c r="G21" s="107"/>
      <c r="H21" s="43">
        <f t="shared" si="5"/>
        <v>0</v>
      </c>
      <c r="I21" s="44">
        <f t="shared" si="6"/>
        <v>0.5</v>
      </c>
      <c r="J21" s="14" t="s">
        <v>1192</v>
      </c>
    </row>
    <row r="22" spans="1:10">
      <c r="A22" s="143" t="s">
        <v>35</v>
      </c>
      <c r="B22" s="143"/>
      <c r="C22" s="34"/>
      <c r="D22" s="107"/>
      <c r="E22" s="107"/>
      <c r="F22" s="107"/>
      <c r="G22" s="107"/>
      <c r="H22" s="43" t="e">
        <f t="shared" si="5"/>
        <v>#DIV/0!</v>
      </c>
      <c r="I22" s="44" t="e">
        <f t="shared" si="6"/>
        <v>#DIV/0!</v>
      </c>
      <c r="J22" s="14"/>
    </row>
    <row r="23" spans="1:10" ht="6" customHeight="1">
      <c r="A23" s="179"/>
      <c r="B23" s="179"/>
      <c r="C23" s="167"/>
      <c r="D23" s="180"/>
      <c r="E23" s="180"/>
      <c r="F23" s="180"/>
      <c r="G23" s="180"/>
      <c r="H23" s="181"/>
      <c r="I23" s="182"/>
      <c r="J23" s="179"/>
    </row>
    <row r="24" spans="1:10">
      <c r="A24" s="171" t="s">
        <v>287</v>
      </c>
      <c r="B24" s="171"/>
      <c r="C24" s="39">
        <v>60</v>
      </c>
      <c r="D24" s="123">
        <f>VLOOKUP(C24,'Curr Pay Plan'!$A$2:$D$100,2)</f>
        <v>27192.52</v>
      </c>
      <c r="E24" s="123">
        <f>VLOOKUP(C24,'Curr Pay Plan'!$A$2:$D$100,3)</f>
        <v>32807.419443152772</v>
      </c>
      <c r="F24" s="123">
        <f>VLOOKUP(C24,'Curr Pay Plan'!$A$2:$D$100,4)</f>
        <v>38422.31888630554</v>
      </c>
      <c r="G24" s="124">
        <v>31929</v>
      </c>
      <c r="H24" s="52">
        <f t="shared" ref="H24:H26" si="7">G24/E24</f>
        <v>0.97322497599438262</v>
      </c>
      <c r="I24" s="53">
        <f t="shared" ref="I24:I26" si="8">(F24/D24)-1</f>
        <v>0.41297382097376567</v>
      </c>
      <c r="J24" s="183"/>
    </row>
    <row r="25" spans="1:10">
      <c r="A25" s="154" t="s">
        <v>11</v>
      </c>
      <c r="B25" s="141">
        <f t="shared" ref="B25:B26" si="9">D25*104%</f>
        <v>39635.96</v>
      </c>
      <c r="C25" s="55">
        <f>(D25/D24)-1</f>
        <v>0.40154351270128696</v>
      </c>
      <c r="D25" s="151">
        <f>AVERAGE(D16:D22)</f>
        <v>38111.5</v>
      </c>
      <c r="E25" s="151">
        <f>AVERAGE(E16:E22)</f>
        <v>46452.5</v>
      </c>
      <c r="F25" s="151">
        <f>AVERAGE(F16:F22)</f>
        <v>55422</v>
      </c>
      <c r="G25" s="151">
        <f>AVERAGE(G16:G22)</f>
        <v>35745</v>
      </c>
      <c r="H25" s="49">
        <f t="shared" si="7"/>
        <v>0.7694957214358753</v>
      </c>
      <c r="I25" s="44">
        <f t="shared" si="8"/>
        <v>0.45420673549978363</v>
      </c>
      <c r="J25" s="183"/>
    </row>
    <row r="26" spans="1:10">
      <c r="A26" s="174" t="s">
        <v>21</v>
      </c>
      <c r="B26" s="141">
        <f t="shared" si="9"/>
        <v>39635.96</v>
      </c>
      <c r="C26" s="55">
        <f>(D26/D24)-1</f>
        <v>0.40154351270128696</v>
      </c>
      <c r="D26" s="151">
        <f>MEDIAN(D16:D22)</f>
        <v>38111.5</v>
      </c>
      <c r="E26" s="151">
        <f>MEDIAN(E16:E22)</f>
        <v>46452.5</v>
      </c>
      <c r="F26" s="151">
        <f>MEDIAN(F16:F22)</f>
        <v>55422</v>
      </c>
      <c r="G26" s="151">
        <f>MEDIAN(G16:G22)</f>
        <v>35745</v>
      </c>
      <c r="H26" s="49">
        <f t="shared" si="7"/>
        <v>0.7694957214358753</v>
      </c>
      <c r="I26" s="44">
        <f t="shared" si="8"/>
        <v>0.45420673549978363</v>
      </c>
      <c r="J26" s="183"/>
    </row>
    <row r="27" spans="1:10">
      <c r="A27" s="116" t="s">
        <v>24</v>
      </c>
      <c r="B27" s="116"/>
      <c r="C27" s="39"/>
      <c r="D27" s="123" t="e">
        <f>VLOOKUP(C27,'Curr Pay Plan'!$A$2:$D$100,2)</f>
        <v>#N/A</v>
      </c>
      <c r="E27" s="123" t="e">
        <f>VLOOKUP(C27,'Curr Pay Plan'!$A$2:$D$100,3)</f>
        <v>#N/A</v>
      </c>
      <c r="F27" s="123" t="e">
        <f>VLOOKUP(C27,'Curr Pay Plan'!$A$2:$D$100,4)</f>
        <v>#N/A</v>
      </c>
      <c r="G27" s="124"/>
      <c r="H27" s="52"/>
      <c r="I27" s="53"/>
      <c r="J27" s="175"/>
    </row>
    <row r="28" spans="1:10">
      <c r="A28" s="116" t="s">
        <v>25</v>
      </c>
      <c r="B28" s="116"/>
      <c r="C28" s="39"/>
      <c r="D28" s="123"/>
      <c r="E28" s="123"/>
      <c r="F28" s="123"/>
      <c r="G28" s="125"/>
      <c r="H28" s="49"/>
      <c r="I28" s="44"/>
      <c r="J28" s="183"/>
    </row>
    <row r="29" spans="1:10" ht="45.75" customHeight="1">
      <c r="A29" s="332"/>
      <c r="B29" s="332"/>
      <c r="C29" s="332"/>
      <c r="D29" s="332"/>
      <c r="E29" s="332"/>
      <c r="F29" s="332"/>
      <c r="G29" s="332"/>
      <c r="H29" s="332"/>
      <c r="I29" s="332"/>
      <c r="J29" s="332"/>
    </row>
  </sheetData>
  <mergeCells count="2">
    <mergeCell ref="A15:J15"/>
    <mergeCell ref="A29:J2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32"/>
  <sheetViews>
    <sheetView workbookViewId="0">
      <pane ySplit="1" topLeftCell="A74" activePane="bottomLeft" state="frozen"/>
      <selection pane="bottomLeft" activeCell="C149" sqref="C149"/>
    </sheetView>
  </sheetViews>
  <sheetFormatPr defaultRowHeight="15"/>
  <cols>
    <col min="1" max="1" width="30.140625" customWidth="1"/>
    <col min="8" max="9" width="0" hidden="1" customWidth="1"/>
    <col min="10" max="10" width="24.42578125" customWidth="1"/>
  </cols>
  <sheetData>
    <row r="1" spans="1:10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0">
      <c r="A2" s="74" t="s">
        <v>28</v>
      </c>
      <c r="B2" s="74"/>
      <c r="C2" s="75"/>
      <c r="D2" s="96"/>
      <c r="E2" s="96"/>
      <c r="F2" s="96"/>
      <c r="G2" s="96"/>
      <c r="H2" s="76"/>
      <c r="I2" s="77"/>
      <c r="J2" s="78" t="s">
        <v>1177</v>
      </c>
    </row>
    <row r="3" spans="1:10">
      <c r="A3" s="74" t="s">
        <v>31</v>
      </c>
      <c r="B3" s="74"/>
      <c r="C3" s="75"/>
      <c r="D3" s="96"/>
      <c r="E3" s="96"/>
      <c r="F3" s="96"/>
      <c r="G3" s="96"/>
      <c r="H3" s="76"/>
      <c r="I3" s="77"/>
      <c r="J3" s="78" t="s">
        <v>1177</v>
      </c>
    </row>
    <row r="4" spans="1:10">
      <c r="A4" s="74" t="s">
        <v>187</v>
      </c>
      <c r="B4" s="74"/>
      <c r="C4" s="75"/>
      <c r="D4" s="299">
        <v>79851</v>
      </c>
      <c r="E4" s="299">
        <v>105799</v>
      </c>
      <c r="F4" s="299">
        <v>131747</v>
      </c>
      <c r="G4" s="96">
        <v>84249</v>
      </c>
      <c r="H4" s="76">
        <f t="shared" ref="H4" si="0">G4/E4</f>
        <v>0.79631187440334972</v>
      </c>
      <c r="I4" s="77">
        <f t="shared" ref="I4" si="1">(F4/D4)-1</f>
        <v>0.6499104582284505</v>
      </c>
      <c r="J4" s="78" t="s">
        <v>204</v>
      </c>
    </row>
    <row r="5" spans="1:10">
      <c r="A5" s="78"/>
      <c r="B5" s="78"/>
      <c r="C5" s="75"/>
      <c r="D5" s="96"/>
      <c r="E5" s="96"/>
      <c r="F5" s="96"/>
      <c r="G5" s="96"/>
      <c r="H5" s="76"/>
      <c r="I5" s="77"/>
      <c r="J5" s="78"/>
    </row>
    <row r="6" spans="1:10">
      <c r="A6" s="74" t="s">
        <v>188</v>
      </c>
      <c r="B6" s="74"/>
      <c r="C6" s="75"/>
      <c r="D6" s="299">
        <v>53883</v>
      </c>
      <c r="E6" s="299">
        <v>63933</v>
      </c>
      <c r="F6" s="299">
        <v>75849</v>
      </c>
      <c r="G6" s="299">
        <v>53883</v>
      </c>
      <c r="H6" s="76">
        <f t="shared" ref="H6:H12" si="2">G6/E6</f>
        <v>0.84280418563183335</v>
      </c>
      <c r="I6" s="77">
        <f t="shared" ref="I6:I12" si="3">(F6/D6)-1</f>
        <v>0.4076610433717498</v>
      </c>
      <c r="J6" s="78" t="s">
        <v>204</v>
      </c>
    </row>
    <row r="7" spans="1:10">
      <c r="A7" s="74" t="s">
        <v>29</v>
      </c>
      <c r="B7" s="74"/>
      <c r="C7" s="75"/>
      <c r="D7" s="96"/>
      <c r="E7" s="96"/>
      <c r="F7" s="96"/>
      <c r="G7" s="96"/>
      <c r="H7" s="76" t="e">
        <f t="shared" si="2"/>
        <v>#DIV/0!</v>
      </c>
      <c r="I7" s="77" t="e">
        <f t="shared" si="3"/>
        <v>#DIV/0!</v>
      </c>
      <c r="J7" s="78"/>
    </row>
    <row r="8" spans="1:10">
      <c r="A8" s="74" t="s">
        <v>189</v>
      </c>
      <c r="B8" s="74"/>
      <c r="C8" s="75"/>
      <c r="D8" s="96"/>
      <c r="E8" s="96"/>
      <c r="F8" s="96"/>
      <c r="G8" s="96"/>
      <c r="H8" s="76" t="e">
        <f t="shared" si="2"/>
        <v>#DIV/0!</v>
      </c>
      <c r="I8" s="77" t="e">
        <f t="shared" si="3"/>
        <v>#DIV/0!</v>
      </c>
      <c r="J8" s="78"/>
    </row>
    <row r="9" spans="1:10">
      <c r="A9" s="74" t="s">
        <v>32</v>
      </c>
      <c r="B9" s="74"/>
      <c r="C9" s="75"/>
      <c r="D9" s="299">
        <v>80803</v>
      </c>
      <c r="E9" s="299">
        <v>103427</v>
      </c>
      <c r="F9" s="299">
        <v>126052</v>
      </c>
      <c r="G9" s="96"/>
      <c r="H9" s="76">
        <f t="shared" si="2"/>
        <v>0</v>
      </c>
      <c r="I9" s="77">
        <f t="shared" si="3"/>
        <v>0.5599915844708736</v>
      </c>
      <c r="J9" s="78" t="s">
        <v>204</v>
      </c>
    </row>
    <row r="10" spans="1:10">
      <c r="A10" s="74" t="s">
        <v>33</v>
      </c>
      <c r="B10" s="74"/>
      <c r="C10" s="75"/>
      <c r="D10" s="96"/>
      <c r="E10" s="96"/>
      <c r="F10" s="96"/>
      <c r="G10" s="96"/>
      <c r="H10" s="76" t="e">
        <f t="shared" si="2"/>
        <v>#DIV/0!</v>
      </c>
      <c r="I10" s="77" t="e">
        <f t="shared" si="3"/>
        <v>#DIV/0!</v>
      </c>
      <c r="J10" s="78"/>
    </row>
    <row r="11" spans="1:10">
      <c r="A11" s="74" t="s">
        <v>34</v>
      </c>
      <c r="B11" s="74"/>
      <c r="C11" s="75"/>
      <c r="D11" s="96"/>
      <c r="E11" s="96"/>
      <c r="F11" s="96"/>
      <c r="G11" s="96"/>
      <c r="H11" s="76" t="e">
        <f t="shared" si="2"/>
        <v>#DIV/0!</v>
      </c>
      <c r="I11" s="77" t="e">
        <f t="shared" si="3"/>
        <v>#DIV/0!</v>
      </c>
      <c r="J11" s="78"/>
    </row>
    <row r="12" spans="1:10">
      <c r="A12" s="74" t="s">
        <v>35</v>
      </c>
      <c r="B12" s="74"/>
      <c r="C12" s="75"/>
      <c r="D12" s="101"/>
      <c r="E12" s="101"/>
      <c r="F12" s="101"/>
      <c r="G12" s="96"/>
      <c r="H12" s="76" t="e">
        <f t="shared" si="2"/>
        <v>#DIV/0!</v>
      </c>
      <c r="I12" s="77" t="e">
        <f t="shared" si="3"/>
        <v>#DIV/0!</v>
      </c>
      <c r="J12" s="78"/>
    </row>
    <row r="13" spans="1:10" ht="6" customHeight="1">
      <c r="A13" s="79"/>
      <c r="B13" s="79"/>
      <c r="C13" s="80"/>
      <c r="D13" s="97"/>
      <c r="E13" s="97"/>
      <c r="F13" s="97"/>
      <c r="G13" s="97"/>
      <c r="H13" s="81"/>
      <c r="I13" s="82"/>
      <c r="J13" s="79"/>
    </row>
    <row r="14" spans="1:10">
      <c r="A14" s="83" t="s">
        <v>204</v>
      </c>
      <c r="B14" s="83"/>
      <c r="C14" s="84">
        <v>69</v>
      </c>
      <c r="D14" s="121">
        <f>VLOOKUP(C14,'Curr Pay Plan'!$A$2:$D$100,2)</f>
        <v>42408.480000000003</v>
      </c>
      <c r="E14" s="121">
        <f>VLOOKUP(C14,'Curr Pay Plan'!$A$2:$D$100,3)</f>
        <v>51165.276013644769</v>
      </c>
      <c r="F14" s="121">
        <f>VLOOKUP(C14,'Curr Pay Plan'!$A$2:$D$100,4)</f>
        <v>59922.072027289534</v>
      </c>
      <c r="G14" s="99">
        <v>46811</v>
      </c>
      <c r="H14" s="85">
        <f t="shared" ref="H14:H20" si="4">G14/E14</f>
        <v>0.91489783007359193</v>
      </c>
      <c r="I14" s="86">
        <f t="shared" ref="I14:I20" si="5">(F14/D14)-1</f>
        <v>0.41297382097376589</v>
      </c>
      <c r="J14" s="87"/>
    </row>
    <row r="15" spans="1:10">
      <c r="A15" s="88" t="s">
        <v>11</v>
      </c>
      <c r="B15" s="141">
        <f t="shared" ref="B15:B20" si="6">D15*104%</f>
        <v>74372.82666666666</v>
      </c>
      <c r="C15" s="55">
        <f>(D15/D14)-1</f>
        <v>0.68627438034405674</v>
      </c>
      <c r="D15" s="119">
        <f>AVERAGE(D2:D12)</f>
        <v>71512.333333333328</v>
      </c>
      <c r="E15" s="119">
        <f>AVERAGE(E2:E12)</f>
        <v>91053</v>
      </c>
      <c r="F15" s="119">
        <f>AVERAGE(F2:F12)</f>
        <v>111216</v>
      </c>
      <c r="G15" s="100">
        <f>AVERAGE(G2:G12)</f>
        <v>69066</v>
      </c>
      <c r="H15" s="89">
        <f t="shared" si="4"/>
        <v>0.75852525452209152</v>
      </c>
      <c r="I15" s="77">
        <f t="shared" si="5"/>
        <v>0.55520026848515647</v>
      </c>
      <c r="J15" s="87"/>
    </row>
    <row r="16" spans="1:10">
      <c r="A16" s="90" t="s">
        <v>21</v>
      </c>
      <c r="B16" s="141">
        <f t="shared" si="6"/>
        <v>83045.040000000008</v>
      </c>
      <c r="C16" s="55">
        <f>(D16/D14)-1</f>
        <v>0.88290172154248392</v>
      </c>
      <c r="D16" s="119">
        <f>MEDIAN(D2:D12)</f>
        <v>79851</v>
      </c>
      <c r="E16" s="119">
        <f>MEDIAN(E2:E12)</f>
        <v>103427</v>
      </c>
      <c r="F16" s="119">
        <f>MEDIAN(F2:F12)</f>
        <v>126052</v>
      </c>
      <c r="G16" s="100">
        <f>MEDIAN(G2:G12)</f>
        <v>69066</v>
      </c>
      <c r="H16" s="89">
        <f t="shared" si="4"/>
        <v>0.66777533912808062</v>
      </c>
      <c r="I16" s="77">
        <f t="shared" si="5"/>
        <v>0.57859012410614774</v>
      </c>
      <c r="J16" s="87"/>
    </row>
    <row r="17" spans="1:10">
      <c r="A17" s="91" t="s">
        <v>22</v>
      </c>
      <c r="B17" s="141">
        <f t="shared" si="6"/>
        <v>83045.040000000008</v>
      </c>
      <c r="C17" s="55">
        <f>(D17/D14)-1</f>
        <v>0.88290172154248392</v>
      </c>
      <c r="D17" s="119">
        <f>AVERAGE(D2:D4)</f>
        <v>79851</v>
      </c>
      <c r="E17" s="119">
        <f>AVERAGE(E2:E4)</f>
        <v>105799</v>
      </c>
      <c r="F17" s="119">
        <f>AVERAGE(F2:F4)</f>
        <v>131747</v>
      </c>
      <c r="G17" s="101">
        <f>AVERAGE(G2:G4)</f>
        <v>84249</v>
      </c>
      <c r="H17" s="92">
        <f t="shared" si="4"/>
        <v>0.79631187440334972</v>
      </c>
      <c r="I17" s="93">
        <f t="shared" si="5"/>
        <v>0.6499104582284505</v>
      </c>
      <c r="J17" s="94"/>
    </row>
    <row r="18" spans="1:10">
      <c r="A18" s="88" t="s">
        <v>23</v>
      </c>
      <c r="B18" s="141">
        <f t="shared" si="6"/>
        <v>83045.040000000008</v>
      </c>
      <c r="C18" s="55">
        <f>(D18/D14)-1</f>
        <v>0.88290172154248392</v>
      </c>
      <c r="D18" s="119">
        <f>MEDIAN(D2:D4)</f>
        <v>79851</v>
      </c>
      <c r="E18" s="119">
        <f>MEDIAN(E2:E4)</f>
        <v>105799</v>
      </c>
      <c r="F18" s="119">
        <f>MEDIAN(F2:F4)</f>
        <v>131747</v>
      </c>
      <c r="G18" s="100">
        <f>MEDIAN(G2:G4)</f>
        <v>84249</v>
      </c>
      <c r="H18" s="89">
        <f t="shared" si="4"/>
        <v>0.79631187440334972</v>
      </c>
      <c r="I18" s="77">
        <f t="shared" si="5"/>
        <v>0.6499104582284505</v>
      </c>
      <c r="J18" s="87"/>
    </row>
    <row r="19" spans="1:10">
      <c r="A19" s="91" t="s">
        <v>81</v>
      </c>
      <c r="B19" s="141">
        <f t="shared" si="6"/>
        <v>70036.72</v>
      </c>
      <c r="C19" s="55">
        <f>(D19/D14)-1</f>
        <v>0.58796070974484338</v>
      </c>
      <c r="D19" s="119">
        <f>AVERAGE(D6:D12)</f>
        <v>67343</v>
      </c>
      <c r="E19" s="119">
        <f>AVERAGE(E6:E12)</f>
        <v>83680</v>
      </c>
      <c r="F19" s="119">
        <f>AVERAGE(F6:F12)</f>
        <v>100950.5</v>
      </c>
      <c r="G19" s="100">
        <f>AVERAGE(G6:G12)</f>
        <v>53883</v>
      </c>
      <c r="H19" s="89">
        <f t="shared" si="4"/>
        <v>0.64391730401529634</v>
      </c>
      <c r="I19" s="77">
        <f t="shared" si="5"/>
        <v>0.49904964138811758</v>
      </c>
      <c r="J19" s="87"/>
    </row>
    <row r="20" spans="1:10">
      <c r="A20" s="91" t="s">
        <v>80</v>
      </c>
      <c r="B20" s="141">
        <f t="shared" si="6"/>
        <v>70036.72</v>
      </c>
      <c r="C20" s="55">
        <f>(D20/D14)-1</f>
        <v>0.58796070974484338</v>
      </c>
      <c r="D20" s="119">
        <f>MEDIAN(D6:D12)</f>
        <v>67343</v>
      </c>
      <c r="E20" s="119">
        <f>MEDIAN(E6:E12)</f>
        <v>83680</v>
      </c>
      <c r="F20" s="119">
        <f>MEDIAN(F6:F12)</f>
        <v>100950.5</v>
      </c>
      <c r="G20" s="100">
        <f>MEDIAN(G6:G12)</f>
        <v>53883</v>
      </c>
      <c r="H20" s="89">
        <f t="shared" si="4"/>
        <v>0.64391730401529634</v>
      </c>
      <c r="I20" s="77">
        <f t="shared" si="5"/>
        <v>0.49904964138811758</v>
      </c>
      <c r="J20" s="87"/>
    </row>
    <row r="21" spans="1:10">
      <c r="A21" s="95" t="s">
        <v>24</v>
      </c>
      <c r="B21" s="95"/>
      <c r="C21" s="84">
        <v>74</v>
      </c>
      <c r="D21" s="123">
        <f>VLOOKUP(C21,'Curr Pay Plan'!$A$2:$D$100,2)</f>
        <v>54287.72</v>
      </c>
      <c r="E21" s="123">
        <f>VLOOKUP(C21,'Curr Pay Plan'!$A$2:$D$100,3)</f>
        <v>65497.423580176954</v>
      </c>
      <c r="F21" s="123">
        <f>VLOOKUP(C21,'Curr Pay Plan'!$A$2:$D$100,4)</f>
        <v>76707.127160353906</v>
      </c>
      <c r="G21" s="99"/>
      <c r="H21" s="85"/>
      <c r="I21" s="86"/>
      <c r="J21" s="94"/>
    </row>
    <row r="22" spans="1:10">
      <c r="A22" s="95" t="s">
        <v>25</v>
      </c>
      <c r="B22" s="95"/>
      <c r="C22" s="84"/>
      <c r="D22" s="98"/>
      <c r="E22" s="98"/>
      <c r="F22" s="98"/>
      <c r="G22" s="102"/>
      <c r="H22" s="89"/>
      <c r="I22" s="77"/>
      <c r="J22" s="87"/>
    </row>
    <row r="23" spans="1:10" ht="47.25" customHeight="1">
      <c r="A23" s="332"/>
      <c r="B23" s="332"/>
      <c r="C23" s="332"/>
      <c r="D23" s="332"/>
      <c r="E23" s="332"/>
      <c r="F23" s="332"/>
      <c r="G23" s="332"/>
      <c r="H23" s="332"/>
      <c r="I23" s="332"/>
      <c r="J23" s="332"/>
    </row>
    <row r="24" spans="1:10">
      <c r="A24" s="74" t="s">
        <v>28</v>
      </c>
      <c r="B24" s="74"/>
      <c r="C24" s="75"/>
      <c r="D24" s="96"/>
      <c r="E24" s="96"/>
      <c r="F24" s="96"/>
      <c r="G24" s="96"/>
      <c r="H24" s="76"/>
      <c r="I24" s="77"/>
      <c r="J24" s="78" t="s">
        <v>1177</v>
      </c>
    </row>
    <row r="25" spans="1:10">
      <c r="A25" s="74" t="s">
        <v>31</v>
      </c>
      <c r="B25" s="74"/>
      <c r="C25" s="75"/>
      <c r="D25" s="96"/>
      <c r="E25" s="96"/>
      <c r="F25" s="96"/>
      <c r="G25" s="96"/>
      <c r="H25" s="76" t="e">
        <f>G25/E25</f>
        <v>#DIV/0!</v>
      </c>
      <c r="I25" s="77" t="e">
        <f>(F25/D25)-1</f>
        <v>#DIV/0!</v>
      </c>
      <c r="J25" s="78"/>
    </row>
    <row r="26" spans="1:10">
      <c r="A26" s="74" t="s">
        <v>187</v>
      </c>
      <c r="B26" s="74"/>
      <c r="C26" s="75"/>
      <c r="D26" s="96"/>
      <c r="E26" s="96"/>
      <c r="F26" s="96"/>
      <c r="G26" s="96"/>
      <c r="H26" s="76" t="e">
        <f t="shared" ref="H26" si="7">G26/E26</f>
        <v>#DIV/0!</v>
      </c>
      <c r="I26" s="77" t="e">
        <f t="shared" ref="I26" si="8">(F26/D26)-1</f>
        <v>#DIV/0!</v>
      </c>
      <c r="J26" s="78"/>
    </row>
    <row r="27" spans="1:10">
      <c r="A27" s="78"/>
      <c r="B27" s="78"/>
      <c r="C27" s="75"/>
      <c r="D27" s="96"/>
      <c r="E27" s="96"/>
      <c r="F27" s="96"/>
      <c r="G27" s="96"/>
      <c r="H27" s="76"/>
      <c r="I27" s="77"/>
      <c r="J27" s="78"/>
    </row>
    <row r="28" spans="1:10">
      <c r="A28" s="74" t="s">
        <v>188</v>
      </c>
      <c r="B28" s="74"/>
      <c r="C28" s="75"/>
      <c r="D28" s="299">
        <v>33864</v>
      </c>
      <c r="E28" s="299">
        <v>40128</v>
      </c>
      <c r="F28" s="299">
        <v>47562</v>
      </c>
      <c r="G28" s="299">
        <v>35568</v>
      </c>
      <c r="H28" s="76">
        <f t="shared" ref="H28:H34" si="9">G28/E28</f>
        <v>0.88636363636363635</v>
      </c>
      <c r="I28" s="77">
        <f t="shared" ref="I28:I34" si="10">(F28/D28)-1</f>
        <v>0.40450035435861098</v>
      </c>
      <c r="J28" s="78" t="s">
        <v>212</v>
      </c>
    </row>
    <row r="29" spans="1:10">
      <c r="A29" s="74" t="s">
        <v>29</v>
      </c>
      <c r="B29" s="74"/>
      <c r="C29" s="75"/>
      <c r="D29" s="96"/>
      <c r="E29" s="96"/>
      <c r="F29" s="96"/>
      <c r="G29" s="96"/>
      <c r="H29" s="76" t="e">
        <f t="shared" si="9"/>
        <v>#DIV/0!</v>
      </c>
      <c r="I29" s="77" t="e">
        <f t="shared" si="10"/>
        <v>#DIV/0!</v>
      </c>
      <c r="J29" s="78"/>
    </row>
    <row r="30" spans="1:10">
      <c r="A30" s="74" t="s">
        <v>189</v>
      </c>
      <c r="B30" s="74"/>
      <c r="C30" s="75"/>
      <c r="D30" s="96"/>
      <c r="E30" s="96"/>
      <c r="F30" s="96"/>
      <c r="G30" s="96"/>
      <c r="H30" s="76" t="e">
        <f t="shared" si="9"/>
        <v>#DIV/0!</v>
      </c>
      <c r="I30" s="77" t="e">
        <f t="shared" si="10"/>
        <v>#DIV/0!</v>
      </c>
      <c r="J30" s="78"/>
    </row>
    <row r="31" spans="1:10">
      <c r="A31" s="74" t="s">
        <v>32</v>
      </c>
      <c r="B31" s="74"/>
      <c r="C31" s="75"/>
      <c r="D31" s="96"/>
      <c r="E31" s="96"/>
      <c r="F31" s="96"/>
      <c r="G31" s="96"/>
      <c r="H31" s="76" t="e">
        <f t="shared" si="9"/>
        <v>#DIV/0!</v>
      </c>
      <c r="I31" s="77" t="e">
        <f t="shared" si="10"/>
        <v>#DIV/0!</v>
      </c>
      <c r="J31" s="78"/>
    </row>
    <row r="32" spans="1:10">
      <c r="A32" s="74" t="s">
        <v>33</v>
      </c>
      <c r="B32" s="74"/>
      <c r="C32" s="75"/>
      <c r="D32" s="96"/>
      <c r="E32" s="96"/>
      <c r="F32" s="96"/>
      <c r="G32" s="96"/>
      <c r="H32" s="76" t="e">
        <f t="shared" si="9"/>
        <v>#DIV/0!</v>
      </c>
      <c r="I32" s="77" t="e">
        <f t="shared" si="10"/>
        <v>#DIV/0!</v>
      </c>
      <c r="J32" s="78"/>
    </row>
    <row r="33" spans="1:10">
      <c r="A33" s="74" t="s">
        <v>34</v>
      </c>
      <c r="B33" s="74"/>
      <c r="C33" s="75"/>
      <c r="D33" s="96"/>
      <c r="E33" s="96"/>
      <c r="F33" s="96"/>
      <c r="G33" s="96"/>
      <c r="H33" s="76" t="e">
        <f t="shared" si="9"/>
        <v>#DIV/0!</v>
      </c>
      <c r="I33" s="77" t="e">
        <f t="shared" si="10"/>
        <v>#DIV/0!</v>
      </c>
      <c r="J33" s="78"/>
    </row>
    <row r="34" spans="1:10">
      <c r="A34" s="74" t="s">
        <v>35</v>
      </c>
      <c r="B34" s="74"/>
      <c r="C34" s="75"/>
      <c r="D34" s="101"/>
      <c r="E34" s="101"/>
      <c r="F34" s="101"/>
      <c r="G34" s="96"/>
      <c r="H34" s="76" t="e">
        <f t="shared" si="9"/>
        <v>#DIV/0!</v>
      </c>
      <c r="I34" s="77" t="e">
        <f t="shared" si="10"/>
        <v>#DIV/0!</v>
      </c>
      <c r="J34" s="78"/>
    </row>
    <row r="35" spans="1:10" ht="7.5" customHeight="1">
      <c r="A35" s="79"/>
      <c r="B35" s="79"/>
      <c r="C35" s="80"/>
      <c r="D35" s="97"/>
      <c r="E35" s="97"/>
      <c r="F35" s="97"/>
      <c r="G35" s="97"/>
      <c r="H35" s="81"/>
      <c r="I35" s="82"/>
      <c r="J35" s="79"/>
    </row>
    <row r="36" spans="1:10">
      <c r="A36" s="83" t="s">
        <v>205</v>
      </c>
      <c r="B36" s="83"/>
      <c r="C36" s="84">
        <v>64</v>
      </c>
      <c r="D36" s="121">
        <f>VLOOKUP(C36,'Curr Pay Plan'!$A$2:$D$100,2)</f>
        <v>33130.78</v>
      </c>
      <c r="E36" s="121">
        <f>VLOOKUP(C36,'Curr Pay Plan'!$A$2:$D$100,3)</f>
        <v>39971.852404220605</v>
      </c>
      <c r="F36" s="121">
        <f>VLOOKUP(C36,'Curr Pay Plan'!$A$2:$D$100,4)</f>
        <v>46812.92480844121</v>
      </c>
      <c r="G36" s="99">
        <v>46812</v>
      </c>
      <c r="H36" s="85">
        <f t="shared" ref="H36:H42" si="11">G36/E36</f>
        <v>1.171124108200128</v>
      </c>
      <c r="I36" s="86">
        <f t="shared" ref="I36:I42" si="12">(F36/D36)-1</f>
        <v>0.41297382097376545</v>
      </c>
      <c r="J36" s="87"/>
    </row>
    <row r="37" spans="1:10">
      <c r="A37" s="88" t="s">
        <v>11</v>
      </c>
      <c r="B37" s="141">
        <f t="shared" ref="B37:B42" si="13">D37*104%</f>
        <v>35218.559999999998</v>
      </c>
      <c r="C37" s="55">
        <f>(D37/D36)-1</f>
        <v>2.2131081731248115E-2</v>
      </c>
      <c r="D37" s="119">
        <f>AVERAGE(D24:D34)</f>
        <v>33864</v>
      </c>
      <c r="E37" s="119">
        <f>AVERAGE(E24:E34)</f>
        <v>40128</v>
      </c>
      <c r="F37" s="119">
        <f>AVERAGE(F24:F34)</f>
        <v>47562</v>
      </c>
      <c r="G37" s="100">
        <f>AVERAGE(G24:G34)</f>
        <v>35568</v>
      </c>
      <c r="H37" s="89">
        <f t="shared" si="11"/>
        <v>0.88636363636363635</v>
      </c>
      <c r="I37" s="77">
        <f t="shared" si="12"/>
        <v>0.40450035435861098</v>
      </c>
      <c r="J37" s="87"/>
    </row>
    <row r="38" spans="1:10">
      <c r="A38" s="90" t="s">
        <v>21</v>
      </c>
      <c r="B38" s="141">
        <f t="shared" si="13"/>
        <v>35218.559999999998</v>
      </c>
      <c r="C38" s="55">
        <f>(D38/D36)-1</f>
        <v>2.2131081731248115E-2</v>
      </c>
      <c r="D38" s="119">
        <f>MEDIAN(D24:D34)</f>
        <v>33864</v>
      </c>
      <c r="E38" s="119">
        <f>MEDIAN(E24:E34)</f>
        <v>40128</v>
      </c>
      <c r="F38" s="119">
        <f>MEDIAN(F24:F34)</f>
        <v>47562</v>
      </c>
      <c r="G38" s="100">
        <f>MEDIAN(G24:G34)</f>
        <v>35568</v>
      </c>
      <c r="H38" s="89">
        <f t="shared" si="11"/>
        <v>0.88636363636363635</v>
      </c>
      <c r="I38" s="77">
        <f t="shared" si="12"/>
        <v>0.40450035435861098</v>
      </c>
      <c r="J38" s="87"/>
    </row>
    <row r="39" spans="1:10">
      <c r="A39" s="91" t="s">
        <v>22</v>
      </c>
      <c r="B39" s="141" t="e">
        <f t="shared" si="13"/>
        <v>#DIV/0!</v>
      </c>
      <c r="C39" s="55" t="e">
        <f>(D39/D36)-1</f>
        <v>#DIV/0!</v>
      </c>
      <c r="D39" s="119" t="e">
        <f>AVERAGE(D24:D26)</f>
        <v>#DIV/0!</v>
      </c>
      <c r="E39" s="119" t="e">
        <f>AVERAGE(E24:E26)</f>
        <v>#DIV/0!</v>
      </c>
      <c r="F39" s="119" t="e">
        <f>AVERAGE(F24:F26)</f>
        <v>#DIV/0!</v>
      </c>
      <c r="G39" s="101" t="e">
        <f>AVERAGE(G24:G26)</f>
        <v>#DIV/0!</v>
      </c>
      <c r="H39" s="92" t="e">
        <f t="shared" si="11"/>
        <v>#DIV/0!</v>
      </c>
      <c r="I39" s="93" t="e">
        <f t="shared" si="12"/>
        <v>#DIV/0!</v>
      </c>
      <c r="J39" s="94"/>
    </row>
    <row r="40" spans="1:10">
      <c r="A40" s="88" t="s">
        <v>23</v>
      </c>
      <c r="B40" s="141" t="e">
        <f t="shared" si="13"/>
        <v>#NUM!</v>
      </c>
      <c r="C40" s="55" t="e">
        <f>(D40/D36)-1</f>
        <v>#NUM!</v>
      </c>
      <c r="D40" s="119" t="e">
        <f>MEDIAN(D24:D26)</f>
        <v>#NUM!</v>
      </c>
      <c r="E40" s="119" t="e">
        <f>MEDIAN(E24:E26)</f>
        <v>#NUM!</v>
      </c>
      <c r="F40" s="119" t="e">
        <f>MEDIAN(F24:F26)</f>
        <v>#NUM!</v>
      </c>
      <c r="G40" s="100" t="e">
        <f>MEDIAN(G24:G26)</f>
        <v>#NUM!</v>
      </c>
      <c r="H40" s="89" t="e">
        <f t="shared" si="11"/>
        <v>#NUM!</v>
      </c>
      <c r="I40" s="77" t="e">
        <f t="shared" si="12"/>
        <v>#NUM!</v>
      </c>
      <c r="J40" s="87"/>
    </row>
    <row r="41" spans="1:10">
      <c r="A41" s="91" t="s">
        <v>81</v>
      </c>
      <c r="B41" s="141">
        <f t="shared" si="13"/>
        <v>35218.559999999998</v>
      </c>
      <c r="C41" s="55">
        <f>(D41/D36)-1</f>
        <v>2.2131081731248115E-2</v>
      </c>
      <c r="D41" s="119">
        <f>AVERAGE(D28:D34)</f>
        <v>33864</v>
      </c>
      <c r="E41" s="119">
        <f>AVERAGE(E28:E34)</f>
        <v>40128</v>
      </c>
      <c r="F41" s="119">
        <f>AVERAGE(F28:F34)</f>
        <v>47562</v>
      </c>
      <c r="G41" s="100">
        <f>AVERAGE(G28:G34)</f>
        <v>35568</v>
      </c>
      <c r="H41" s="89">
        <f t="shared" si="11"/>
        <v>0.88636363636363635</v>
      </c>
      <c r="I41" s="77">
        <f t="shared" si="12"/>
        <v>0.40450035435861098</v>
      </c>
      <c r="J41" s="87"/>
    </row>
    <row r="42" spans="1:10">
      <c r="A42" s="91" t="s">
        <v>80</v>
      </c>
      <c r="B42" s="141">
        <f t="shared" si="13"/>
        <v>35218.559999999998</v>
      </c>
      <c r="C42" s="55">
        <f>(D42/D36)-1</f>
        <v>2.2131081731248115E-2</v>
      </c>
      <c r="D42" s="119">
        <f>MEDIAN(D28:D34)</f>
        <v>33864</v>
      </c>
      <c r="E42" s="119">
        <f>MEDIAN(E28:E34)</f>
        <v>40128</v>
      </c>
      <c r="F42" s="119">
        <f>MEDIAN(F28:F34)</f>
        <v>47562</v>
      </c>
      <c r="G42" s="100">
        <f>MEDIAN(G28:G34)</f>
        <v>35568</v>
      </c>
      <c r="H42" s="89">
        <f t="shared" si="11"/>
        <v>0.88636363636363635</v>
      </c>
      <c r="I42" s="77">
        <f t="shared" si="12"/>
        <v>0.40450035435861098</v>
      </c>
      <c r="J42" s="87"/>
    </row>
    <row r="43" spans="1:10">
      <c r="A43" s="95" t="s">
        <v>24</v>
      </c>
      <c r="B43" s="95"/>
      <c r="C43" s="84"/>
      <c r="D43" s="123" t="e">
        <f>VLOOKUP(C43,'Curr Pay Plan'!$A$2:$D$100,2)</f>
        <v>#N/A</v>
      </c>
      <c r="E43" s="123" t="e">
        <f>VLOOKUP(C43,'Curr Pay Plan'!$A$2:$D$100,3)</f>
        <v>#N/A</v>
      </c>
      <c r="F43" s="123" t="e">
        <f>VLOOKUP(C43,'Curr Pay Plan'!$A$2:$D$100,4)</f>
        <v>#N/A</v>
      </c>
      <c r="G43" s="99"/>
      <c r="H43" s="85"/>
      <c r="I43" s="86"/>
      <c r="J43" s="94"/>
    </row>
    <row r="44" spans="1:10">
      <c r="A44" s="95" t="s">
        <v>25</v>
      </c>
      <c r="B44" s="95"/>
      <c r="C44" s="84"/>
      <c r="D44" s="98"/>
      <c r="E44" s="98"/>
      <c r="F44" s="98"/>
      <c r="G44" s="102"/>
      <c r="H44" s="89"/>
      <c r="I44" s="77"/>
      <c r="J44" s="87"/>
    </row>
    <row r="45" spans="1:10" ht="43.5" customHeight="1">
      <c r="A45" s="332"/>
      <c r="B45" s="332"/>
      <c r="C45" s="332"/>
      <c r="D45" s="332"/>
      <c r="E45" s="332"/>
      <c r="F45" s="332"/>
      <c r="G45" s="332"/>
      <c r="H45" s="332"/>
      <c r="I45" s="332"/>
      <c r="J45" s="332"/>
    </row>
    <row r="46" spans="1:10">
      <c r="A46" s="74" t="s">
        <v>28</v>
      </c>
      <c r="B46" s="74"/>
      <c r="C46" s="75"/>
      <c r="D46" s="96"/>
      <c r="E46" s="96"/>
      <c r="F46" s="96"/>
      <c r="G46" s="96"/>
      <c r="H46" s="76" t="e">
        <f>G46/E46</f>
        <v>#DIV/0!</v>
      </c>
      <c r="I46" s="77" t="e">
        <f>(F46/D46)-1</f>
        <v>#DIV/0!</v>
      </c>
      <c r="J46" s="78"/>
    </row>
    <row r="47" spans="1:10">
      <c r="A47" s="74" t="s">
        <v>31</v>
      </c>
      <c r="B47" s="74"/>
      <c r="C47" s="75"/>
      <c r="D47" s="96"/>
      <c r="E47" s="96"/>
      <c r="F47" s="96"/>
      <c r="G47" s="96"/>
      <c r="H47" s="76" t="e">
        <f>G47/E47</f>
        <v>#DIV/0!</v>
      </c>
      <c r="I47" s="77" t="e">
        <f>(F47/D47)-1</f>
        <v>#DIV/0!</v>
      </c>
      <c r="J47" s="78"/>
    </row>
    <row r="48" spans="1:10">
      <c r="A48" s="74" t="s">
        <v>187</v>
      </c>
      <c r="B48" s="74"/>
      <c r="C48" s="75"/>
      <c r="D48" s="96"/>
      <c r="E48" s="96"/>
      <c r="F48" s="96"/>
      <c r="G48" s="96"/>
      <c r="H48" s="76" t="e">
        <f t="shared" ref="H48" si="14">G48/E48</f>
        <v>#DIV/0!</v>
      </c>
      <c r="I48" s="77" t="e">
        <f t="shared" ref="I48" si="15">(F48/D48)-1</f>
        <v>#DIV/0!</v>
      </c>
      <c r="J48" s="78"/>
    </row>
    <row r="49" spans="1:10">
      <c r="A49" s="78"/>
      <c r="B49" s="78"/>
      <c r="C49" s="75"/>
      <c r="D49" s="96"/>
      <c r="E49" s="96"/>
      <c r="F49" s="96"/>
      <c r="G49" s="96"/>
      <c r="H49" s="76"/>
      <c r="I49" s="77"/>
      <c r="J49" s="78"/>
    </row>
    <row r="50" spans="1:10">
      <c r="A50" s="74" t="s">
        <v>188</v>
      </c>
      <c r="B50" s="74"/>
      <c r="C50" s="75"/>
      <c r="D50" s="299">
        <v>33864</v>
      </c>
      <c r="E50" s="299">
        <v>40128</v>
      </c>
      <c r="F50" s="299">
        <v>47562</v>
      </c>
      <c r="G50" s="96">
        <v>38040</v>
      </c>
      <c r="H50" s="76">
        <f t="shared" ref="H50:H56" si="16">G50/E50</f>
        <v>0.94796650717703346</v>
      </c>
      <c r="I50" s="77">
        <f t="shared" ref="I50:I56" si="17">(F50/D50)-1</f>
        <v>0.40450035435861098</v>
      </c>
      <c r="J50" s="78" t="s">
        <v>211</v>
      </c>
    </row>
    <row r="51" spans="1:10">
      <c r="A51" s="74" t="s">
        <v>29</v>
      </c>
      <c r="B51" s="74"/>
      <c r="C51" s="75"/>
      <c r="D51" s="96"/>
      <c r="E51" s="96"/>
      <c r="F51" s="96"/>
      <c r="G51" s="96"/>
      <c r="H51" s="76" t="e">
        <f t="shared" si="16"/>
        <v>#DIV/0!</v>
      </c>
      <c r="I51" s="77" t="e">
        <f t="shared" si="17"/>
        <v>#DIV/0!</v>
      </c>
      <c r="J51" s="78"/>
    </row>
    <row r="52" spans="1:10">
      <c r="A52" s="74" t="s">
        <v>189</v>
      </c>
      <c r="B52" s="74"/>
      <c r="C52" s="75"/>
      <c r="D52" s="96"/>
      <c r="E52" s="96"/>
      <c r="F52" s="96"/>
      <c r="G52" s="96"/>
      <c r="H52" s="76" t="e">
        <f t="shared" si="16"/>
        <v>#DIV/0!</v>
      </c>
      <c r="I52" s="77" t="e">
        <f t="shared" si="17"/>
        <v>#DIV/0!</v>
      </c>
      <c r="J52" s="78"/>
    </row>
    <row r="53" spans="1:10">
      <c r="A53" s="74" t="s">
        <v>32</v>
      </c>
      <c r="B53" s="74"/>
      <c r="C53" s="75"/>
      <c r="D53" s="299">
        <v>34747</v>
      </c>
      <c r="E53" s="299">
        <v>44476</v>
      </c>
      <c r="F53" s="299">
        <v>54206</v>
      </c>
      <c r="G53" s="96"/>
      <c r="H53" s="76">
        <f t="shared" si="16"/>
        <v>0</v>
      </c>
      <c r="I53" s="77">
        <f t="shared" si="17"/>
        <v>0.56001957003482317</v>
      </c>
      <c r="J53" s="78" t="s">
        <v>1259</v>
      </c>
    </row>
    <row r="54" spans="1:10">
      <c r="A54" s="74" t="s">
        <v>33</v>
      </c>
      <c r="B54" s="74"/>
      <c r="C54" s="75"/>
      <c r="D54" s="96"/>
      <c r="E54" s="96"/>
      <c r="F54" s="96"/>
      <c r="G54" s="96"/>
      <c r="H54" s="76" t="e">
        <f t="shared" si="16"/>
        <v>#DIV/0!</v>
      </c>
      <c r="I54" s="77" t="e">
        <f t="shared" si="17"/>
        <v>#DIV/0!</v>
      </c>
      <c r="J54" s="78"/>
    </row>
    <row r="55" spans="1:10">
      <c r="A55" s="74" t="s">
        <v>34</v>
      </c>
      <c r="B55" s="74"/>
      <c r="C55" s="75"/>
      <c r="D55" s="96"/>
      <c r="E55" s="96"/>
      <c r="F55" s="96"/>
      <c r="G55" s="96"/>
      <c r="H55" s="76" t="e">
        <f t="shared" si="16"/>
        <v>#DIV/0!</v>
      </c>
      <c r="I55" s="77" t="e">
        <f t="shared" si="17"/>
        <v>#DIV/0!</v>
      </c>
      <c r="J55" s="78"/>
    </row>
    <row r="56" spans="1:10">
      <c r="A56" s="74" t="s">
        <v>35</v>
      </c>
      <c r="B56" s="74"/>
      <c r="C56" s="75"/>
      <c r="D56" s="101"/>
      <c r="E56" s="101"/>
      <c r="F56" s="101"/>
      <c r="G56" s="96"/>
      <c r="H56" s="76" t="e">
        <f t="shared" si="16"/>
        <v>#DIV/0!</v>
      </c>
      <c r="I56" s="77" t="e">
        <f t="shared" si="17"/>
        <v>#DIV/0!</v>
      </c>
      <c r="J56" s="78"/>
    </row>
    <row r="57" spans="1:10" ht="6" customHeight="1">
      <c r="A57" s="79"/>
      <c r="B57" s="79"/>
      <c r="C57" s="80"/>
      <c r="D57" s="97"/>
      <c r="E57" s="97"/>
      <c r="F57" s="97"/>
      <c r="G57" s="97"/>
      <c r="H57" s="81"/>
      <c r="I57" s="82"/>
      <c r="J57" s="79"/>
    </row>
    <row r="58" spans="1:10">
      <c r="A58" s="83" t="s">
        <v>206</v>
      </c>
      <c r="B58" s="83"/>
      <c r="C58" s="84">
        <v>62</v>
      </c>
      <c r="D58" s="121">
        <f>VLOOKUP(C58,'Curr Pay Plan'!$A$2:$D$100,2)</f>
        <v>30014.34</v>
      </c>
      <c r="E58" s="121">
        <f>VLOOKUP(C58,'Curr Pay Plan'!$A$2:$D$100,3)</f>
        <v>36211.908336902867</v>
      </c>
      <c r="F58" s="121">
        <f>VLOOKUP(C58,'Curr Pay Plan'!$A$2:$D$100,4)</f>
        <v>42409.476673805737</v>
      </c>
      <c r="G58" s="99">
        <v>36569</v>
      </c>
      <c r="H58" s="85">
        <f t="shared" ref="H58:H64" si="18">G58/E58</f>
        <v>1.0098611666575226</v>
      </c>
      <c r="I58" s="86">
        <f t="shared" ref="I58:I64" si="19">(F58/D58)-1</f>
        <v>0.41297382097376567</v>
      </c>
      <c r="J58" s="87"/>
    </row>
    <row r="59" spans="1:10">
      <c r="A59" s="88" t="s">
        <v>11</v>
      </c>
      <c r="B59" s="141">
        <f t="shared" ref="B59:B64" si="20">D59*104%</f>
        <v>35677.72</v>
      </c>
      <c r="C59" s="55">
        <f>(D59/D58)-1</f>
        <v>0.14297032685043209</v>
      </c>
      <c r="D59" s="119">
        <f>AVERAGE(D46:D56)</f>
        <v>34305.5</v>
      </c>
      <c r="E59" s="119">
        <f>AVERAGE(E46:E56)</f>
        <v>42302</v>
      </c>
      <c r="F59" s="119">
        <f>AVERAGE(F46:F56)</f>
        <v>50884</v>
      </c>
      <c r="G59" s="100">
        <f>AVERAGE(G46:G56)</f>
        <v>38040</v>
      </c>
      <c r="H59" s="89">
        <f t="shared" si="18"/>
        <v>0.8992482624934991</v>
      </c>
      <c r="I59" s="77">
        <f t="shared" si="19"/>
        <v>0.48326070163676382</v>
      </c>
      <c r="J59" s="87"/>
    </row>
    <row r="60" spans="1:10">
      <c r="A60" s="90" t="s">
        <v>21</v>
      </c>
      <c r="B60" s="141">
        <f t="shared" si="20"/>
        <v>35677.72</v>
      </c>
      <c r="C60" s="55">
        <f>(D60/D58)-1</f>
        <v>0.14297032685043209</v>
      </c>
      <c r="D60" s="119">
        <f>MEDIAN(D46:D56)</f>
        <v>34305.5</v>
      </c>
      <c r="E60" s="119">
        <f>MEDIAN(E46:E56)</f>
        <v>42302</v>
      </c>
      <c r="F60" s="119">
        <f>MEDIAN(F46:F56)</f>
        <v>50884</v>
      </c>
      <c r="G60" s="100">
        <f>MEDIAN(G46:G56)</f>
        <v>38040</v>
      </c>
      <c r="H60" s="89">
        <f t="shared" si="18"/>
        <v>0.8992482624934991</v>
      </c>
      <c r="I60" s="77">
        <f t="shared" si="19"/>
        <v>0.48326070163676382</v>
      </c>
      <c r="J60" s="87"/>
    </row>
    <row r="61" spans="1:10">
      <c r="A61" s="91" t="s">
        <v>22</v>
      </c>
      <c r="B61" s="141" t="e">
        <f t="shared" si="20"/>
        <v>#DIV/0!</v>
      </c>
      <c r="C61" s="55" t="e">
        <f>(D61/D58)-1</f>
        <v>#DIV/0!</v>
      </c>
      <c r="D61" s="119" t="e">
        <f>AVERAGE(D46:D48)</f>
        <v>#DIV/0!</v>
      </c>
      <c r="E61" s="119" t="e">
        <f>AVERAGE(E46:E48)</f>
        <v>#DIV/0!</v>
      </c>
      <c r="F61" s="119" t="e">
        <f>AVERAGE(F46:F48)</f>
        <v>#DIV/0!</v>
      </c>
      <c r="G61" s="101" t="e">
        <f>AVERAGE(G46:G48)</f>
        <v>#DIV/0!</v>
      </c>
      <c r="H61" s="92" t="e">
        <f t="shared" si="18"/>
        <v>#DIV/0!</v>
      </c>
      <c r="I61" s="93" t="e">
        <f t="shared" si="19"/>
        <v>#DIV/0!</v>
      </c>
      <c r="J61" s="94"/>
    </row>
    <row r="62" spans="1:10">
      <c r="A62" s="88" t="s">
        <v>23</v>
      </c>
      <c r="B62" s="141" t="e">
        <f t="shared" si="20"/>
        <v>#NUM!</v>
      </c>
      <c r="C62" s="55" t="e">
        <f>(D62/D58)-1</f>
        <v>#NUM!</v>
      </c>
      <c r="D62" s="119" t="e">
        <f>MEDIAN(D46:D48)</f>
        <v>#NUM!</v>
      </c>
      <c r="E62" s="119" t="e">
        <f>MEDIAN(E46:E48)</f>
        <v>#NUM!</v>
      </c>
      <c r="F62" s="119" t="e">
        <f>MEDIAN(F46:F48)</f>
        <v>#NUM!</v>
      </c>
      <c r="G62" s="100" t="e">
        <f>MEDIAN(G46:G48)</f>
        <v>#NUM!</v>
      </c>
      <c r="H62" s="89" t="e">
        <f t="shared" si="18"/>
        <v>#NUM!</v>
      </c>
      <c r="I62" s="77" t="e">
        <f t="shared" si="19"/>
        <v>#NUM!</v>
      </c>
      <c r="J62" s="87"/>
    </row>
    <row r="63" spans="1:10">
      <c r="A63" s="91" t="s">
        <v>81</v>
      </c>
      <c r="B63" s="141">
        <f t="shared" si="20"/>
        <v>35677.72</v>
      </c>
      <c r="C63" s="55">
        <f>(D63/D58)-1</f>
        <v>0.14297032685043209</v>
      </c>
      <c r="D63" s="119">
        <f>AVERAGE(D50:D56)</f>
        <v>34305.5</v>
      </c>
      <c r="E63" s="119">
        <f>AVERAGE(E50:E56)</f>
        <v>42302</v>
      </c>
      <c r="F63" s="119">
        <f>AVERAGE(F50:F56)</f>
        <v>50884</v>
      </c>
      <c r="G63" s="100">
        <f>AVERAGE(G50:G56)</f>
        <v>38040</v>
      </c>
      <c r="H63" s="89">
        <f t="shared" si="18"/>
        <v>0.8992482624934991</v>
      </c>
      <c r="I63" s="77">
        <f t="shared" si="19"/>
        <v>0.48326070163676382</v>
      </c>
      <c r="J63" s="87"/>
    </row>
    <row r="64" spans="1:10">
      <c r="A64" s="91" t="s">
        <v>80</v>
      </c>
      <c r="B64" s="141">
        <f t="shared" si="20"/>
        <v>35677.72</v>
      </c>
      <c r="C64" s="55">
        <f>(D64/D58)-1</f>
        <v>0.14297032685043209</v>
      </c>
      <c r="D64" s="119">
        <f>MEDIAN(D50:D56)</f>
        <v>34305.5</v>
      </c>
      <c r="E64" s="119">
        <f>MEDIAN(E50:E56)</f>
        <v>42302</v>
      </c>
      <c r="F64" s="119">
        <f>MEDIAN(F50:F56)</f>
        <v>50884</v>
      </c>
      <c r="G64" s="100">
        <f>MEDIAN(G50:G56)</f>
        <v>38040</v>
      </c>
      <c r="H64" s="89">
        <f t="shared" si="18"/>
        <v>0.8992482624934991</v>
      </c>
      <c r="I64" s="77">
        <f t="shared" si="19"/>
        <v>0.48326070163676382</v>
      </c>
      <c r="J64" s="87"/>
    </row>
    <row r="65" spans="1:10">
      <c r="A65" s="95" t="s">
        <v>24</v>
      </c>
      <c r="B65" s="95"/>
      <c r="C65" s="84"/>
      <c r="D65" s="123" t="e">
        <f>VLOOKUP(C65,'Curr Pay Plan'!$A$2:$D$100,2)</f>
        <v>#N/A</v>
      </c>
      <c r="E65" s="123" t="e">
        <f>VLOOKUP(C65,'Curr Pay Plan'!$A$2:$D$100,3)</f>
        <v>#N/A</v>
      </c>
      <c r="F65" s="123" t="e">
        <f>VLOOKUP(C65,'Curr Pay Plan'!$A$2:$D$100,4)</f>
        <v>#N/A</v>
      </c>
      <c r="G65" s="99"/>
      <c r="H65" s="85"/>
      <c r="I65" s="86"/>
      <c r="J65" s="94"/>
    </row>
    <row r="66" spans="1:10">
      <c r="A66" s="95" t="s">
        <v>25</v>
      </c>
      <c r="B66" s="95"/>
      <c r="C66" s="84"/>
      <c r="D66" s="98"/>
      <c r="E66" s="98"/>
      <c r="F66" s="98"/>
      <c r="G66" s="102"/>
      <c r="H66" s="89"/>
      <c r="I66" s="77"/>
      <c r="J66" s="87"/>
    </row>
    <row r="67" spans="1:10" ht="51" customHeight="1">
      <c r="A67" s="332"/>
      <c r="B67" s="332"/>
      <c r="C67" s="332"/>
      <c r="D67" s="332"/>
      <c r="E67" s="332"/>
      <c r="F67" s="332"/>
      <c r="G67" s="332"/>
      <c r="H67" s="332"/>
      <c r="I67" s="332"/>
      <c r="J67" s="332"/>
    </row>
    <row r="68" spans="1:10">
      <c r="A68" s="74" t="s">
        <v>28</v>
      </c>
      <c r="B68" s="74"/>
      <c r="C68" s="75"/>
      <c r="D68" s="96"/>
      <c r="E68" s="96"/>
      <c r="F68" s="96"/>
      <c r="G68" s="96"/>
      <c r="H68" s="76" t="e">
        <f>G68/E68</f>
        <v>#DIV/0!</v>
      </c>
      <c r="I68" s="77" t="e">
        <f>(F68/D68)-1</f>
        <v>#DIV/0!</v>
      </c>
      <c r="J68" s="78"/>
    </row>
    <row r="69" spans="1:10">
      <c r="A69" s="74" t="s">
        <v>31</v>
      </c>
      <c r="B69" s="74"/>
      <c r="C69" s="75"/>
      <c r="D69" s="96"/>
      <c r="E69" s="96"/>
      <c r="F69" s="96"/>
      <c r="G69" s="96"/>
      <c r="H69" s="76" t="e">
        <f>G69/E69</f>
        <v>#DIV/0!</v>
      </c>
      <c r="I69" s="77" t="e">
        <f>(F69/D69)-1</f>
        <v>#DIV/0!</v>
      </c>
      <c r="J69" s="78"/>
    </row>
    <row r="70" spans="1:10">
      <c r="A70" s="74" t="s">
        <v>187</v>
      </c>
      <c r="B70" s="74"/>
      <c r="C70" s="75"/>
      <c r="D70" s="96"/>
      <c r="E70" s="96"/>
      <c r="F70" s="96"/>
      <c r="G70" s="96"/>
      <c r="H70" s="76" t="e">
        <f t="shared" ref="H70" si="21">G70/E70</f>
        <v>#DIV/0!</v>
      </c>
      <c r="I70" s="77" t="e">
        <f t="shared" ref="I70" si="22">(F70/D70)-1</f>
        <v>#DIV/0!</v>
      </c>
      <c r="J70" s="78"/>
    </row>
    <row r="71" spans="1:10">
      <c r="A71" s="78"/>
      <c r="B71" s="78"/>
      <c r="C71" s="75"/>
      <c r="D71" s="96"/>
      <c r="E71" s="96"/>
      <c r="F71" s="96"/>
      <c r="G71" s="96"/>
      <c r="H71" s="76"/>
      <c r="I71" s="77"/>
      <c r="J71" s="78"/>
    </row>
    <row r="72" spans="1:10">
      <c r="A72" s="74" t="s">
        <v>188</v>
      </c>
      <c r="B72" s="74"/>
      <c r="C72" s="75"/>
      <c r="D72" s="299">
        <v>32466</v>
      </c>
      <c r="E72" s="299">
        <v>38457</v>
      </c>
      <c r="F72" s="299">
        <v>45582</v>
      </c>
      <c r="G72" s="96">
        <v>34530</v>
      </c>
      <c r="H72" s="76">
        <f t="shared" ref="H72:H78" si="23">G72/E72</f>
        <v>0.89788595054216402</v>
      </c>
      <c r="I72" s="77">
        <f t="shared" ref="I72:I78" si="24">(F72/D72)-1</f>
        <v>0.40399186841618917</v>
      </c>
      <c r="J72" s="78" t="s">
        <v>209</v>
      </c>
    </row>
    <row r="73" spans="1:10">
      <c r="A73" s="74" t="s">
        <v>29</v>
      </c>
      <c r="B73" s="74"/>
      <c r="C73" s="75"/>
      <c r="D73" s="96"/>
      <c r="E73" s="96"/>
      <c r="F73" s="96"/>
      <c r="G73" s="96"/>
      <c r="H73" s="76" t="e">
        <f t="shared" si="23"/>
        <v>#DIV/0!</v>
      </c>
      <c r="I73" s="77" t="e">
        <f t="shared" si="24"/>
        <v>#DIV/0!</v>
      </c>
      <c r="J73" s="78"/>
    </row>
    <row r="74" spans="1:10">
      <c r="A74" s="74" t="s">
        <v>189</v>
      </c>
      <c r="B74" s="74"/>
      <c r="C74" s="75"/>
      <c r="D74" s="96"/>
      <c r="E74" s="96"/>
      <c r="F74" s="96"/>
      <c r="G74" s="96"/>
      <c r="H74" s="76" t="e">
        <f t="shared" si="23"/>
        <v>#DIV/0!</v>
      </c>
      <c r="I74" s="77" t="e">
        <f t="shared" si="24"/>
        <v>#DIV/0!</v>
      </c>
      <c r="J74" s="78"/>
    </row>
    <row r="75" spans="1:10">
      <c r="A75" s="74" t="s">
        <v>32</v>
      </c>
      <c r="B75" s="74"/>
      <c r="C75" s="75"/>
      <c r="D75" s="299">
        <v>26227</v>
      </c>
      <c r="E75" s="299">
        <v>33453</v>
      </c>
      <c r="F75" s="299">
        <v>40679</v>
      </c>
      <c r="G75" s="96"/>
      <c r="H75" s="76">
        <f t="shared" si="23"/>
        <v>0</v>
      </c>
      <c r="I75" s="77">
        <f t="shared" si="24"/>
        <v>0.55103519274030588</v>
      </c>
      <c r="J75" s="78" t="s">
        <v>207</v>
      </c>
    </row>
    <row r="76" spans="1:10">
      <c r="A76" s="74" t="s">
        <v>33</v>
      </c>
      <c r="B76" s="74"/>
      <c r="C76" s="75"/>
      <c r="D76" s="96"/>
      <c r="E76" s="96"/>
      <c r="F76" s="96"/>
      <c r="G76" s="96"/>
      <c r="H76" s="76" t="e">
        <f t="shared" si="23"/>
        <v>#DIV/0!</v>
      </c>
      <c r="I76" s="77" t="e">
        <f t="shared" si="24"/>
        <v>#DIV/0!</v>
      </c>
      <c r="J76" s="78"/>
    </row>
    <row r="77" spans="1:10">
      <c r="A77" s="74" t="s">
        <v>34</v>
      </c>
      <c r="B77" s="74"/>
      <c r="C77" s="75"/>
      <c r="D77" s="96"/>
      <c r="E77" s="96"/>
      <c r="F77" s="96"/>
      <c r="G77" s="96"/>
      <c r="H77" s="76" t="e">
        <f t="shared" si="23"/>
        <v>#DIV/0!</v>
      </c>
      <c r="I77" s="77" t="e">
        <f t="shared" si="24"/>
        <v>#DIV/0!</v>
      </c>
      <c r="J77" s="78"/>
    </row>
    <row r="78" spans="1:10">
      <c r="A78" s="74" t="s">
        <v>35</v>
      </c>
      <c r="B78" s="74"/>
      <c r="C78" s="75"/>
      <c r="D78" s="101"/>
      <c r="E78" s="101"/>
      <c r="F78" s="101"/>
      <c r="G78" s="96"/>
      <c r="H78" s="76" t="e">
        <f t="shared" si="23"/>
        <v>#DIV/0!</v>
      </c>
      <c r="I78" s="77" t="e">
        <f t="shared" si="24"/>
        <v>#DIV/0!</v>
      </c>
      <c r="J78" s="78"/>
    </row>
    <row r="79" spans="1:10" ht="6.75" customHeight="1">
      <c r="A79" s="79"/>
      <c r="B79" s="79"/>
      <c r="C79" s="80"/>
      <c r="D79" s="97"/>
      <c r="E79" s="97"/>
      <c r="F79" s="97"/>
      <c r="G79" s="97"/>
      <c r="H79" s="81"/>
      <c r="I79" s="82"/>
      <c r="J79" s="79"/>
    </row>
    <row r="80" spans="1:10">
      <c r="A80" s="83" t="s">
        <v>207</v>
      </c>
      <c r="B80" s="83"/>
      <c r="C80" s="84">
        <v>60</v>
      </c>
      <c r="D80" s="121">
        <f>VLOOKUP(C80,'Curr Pay Plan'!$A$2:$D$100,2)</f>
        <v>27192.52</v>
      </c>
      <c r="E80" s="121">
        <f>VLOOKUP(C80,'Curr Pay Plan'!$A$2:$D$100,3)</f>
        <v>32807.419443152772</v>
      </c>
      <c r="F80" s="121">
        <f>VLOOKUP(C80,'Curr Pay Plan'!$A$2:$D$100,4)</f>
        <v>38422.31888630554</v>
      </c>
      <c r="G80" s="99">
        <v>31534</v>
      </c>
      <c r="H80" s="85">
        <f t="shared" ref="H80:H86" si="25">G80/E80</f>
        <v>0.96118501653690569</v>
      </c>
      <c r="I80" s="86">
        <f t="shared" ref="I80:I86" si="26">(F80/D80)-1</f>
        <v>0.41297382097376567</v>
      </c>
      <c r="J80" s="87"/>
    </row>
    <row r="81" spans="1:10">
      <c r="A81" s="88" t="s">
        <v>11</v>
      </c>
      <c r="B81" s="141">
        <f t="shared" ref="B81:B86" si="27">D81*104%</f>
        <v>30520.36</v>
      </c>
      <c r="C81" s="55">
        <f>(D81/D80)-1</f>
        <v>7.9212224538218523E-2</v>
      </c>
      <c r="D81" s="119">
        <f>AVERAGE(D68:D78)</f>
        <v>29346.5</v>
      </c>
      <c r="E81" s="119">
        <f>AVERAGE(E68:E78)</f>
        <v>35955</v>
      </c>
      <c r="F81" s="119">
        <f>AVERAGE(F68:F78)</f>
        <v>43130.5</v>
      </c>
      <c r="G81" s="100">
        <f>AVERAGE(G68:G78)</f>
        <v>34530</v>
      </c>
      <c r="H81" s="89">
        <f t="shared" si="25"/>
        <v>0.96036712557363368</v>
      </c>
      <c r="I81" s="77">
        <f t="shared" si="26"/>
        <v>0.46969826043991625</v>
      </c>
      <c r="J81" s="87"/>
    </row>
    <row r="82" spans="1:10">
      <c r="A82" s="90" t="s">
        <v>21</v>
      </c>
      <c r="B82" s="141">
        <f t="shared" si="27"/>
        <v>30520.36</v>
      </c>
      <c r="C82" s="55">
        <f>(D82/D80)-1</f>
        <v>7.9212224538218523E-2</v>
      </c>
      <c r="D82" s="119">
        <f>MEDIAN(D68:D78)</f>
        <v>29346.5</v>
      </c>
      <c r="E82" s="119">
        <f>MEDIAN(E68:E78)</f>
        <v>35955</v>
      </c>
      <c r="F82" s="119">
        <f>MEDIAN(F68:F78)</f>
        <v>43130.5</v>
      </c>
      <c r="G82" s="100">
        <f>MEDIAN(G68:G78)</f>
        <v>34530</v>
      </c>
      <c r="H82" s="89">
        <f t="shared" si="25"/>
        <v>0.96036712557363368</v>
      </c>
      <c r="I82" s="77">
        <f t="shared" si="26"/>
        <v>0.46969826043991625</v>
      </c>
      <c r="J82" s="87"/>
    </row>
    <row r="83" spans="1:10">
      <c r="A83" s="91" t="s">
        <v>22</v>
      </c>
      <c r="B83" s="141" t="e">
        <f t="shared" si="27"/>
        <v>#DIV/0!</v>
      </c>
      <c r="C83" s="55" t="e">
        <f>(D83/D80)-1</f>
        <v>#DIV/0!</v>
      </c>
      <c r="D83" s="119" t="e">
        <f>AVERAGE(D68:D70)</f>
        <v>#DIV/0!</v>
      </c>
      <c r="E83" s="119" t="e">
        <f>AVERAGE(E68:E70)</f>
        <v>#DIV/0!</v>
      </c>
      <c r="F83" s="119" t="e">
        <f>AVERAGE(F68:F70)</f>
        <v>#DIV/0!</v>
      </c>
      <c r="G83" s="101" t="e">
        <f>AVERAGE(G68:G70)</f>
        <v>#DIV/0!</v>
      </c>
      <c r="H83" s="92" t="e">
        <f t="shared" si="25"/>
        <v>#DIV/0!</v>
      </c>
      <c r="I83" s="93" t="e">
        <f t="shared" si="26"/>
        <v>#DIV/0!</v>
      </c>
      <c r="J83" s="94"/>
    </row>
    <row r="84" spans="1:10">
      <c r="A84" s="88" t="s">
        <v>23</v>
      </c>
      <c r="B84" s="141" t="e">
        <f t="shared" si="27"/>
        <v>#NUM!</v>
      </c>
      <c r="C84" s="55" t="e">
        <f>(D84/D80)-1</f>
        <v>#NUM!</v>
      </c>
      <c r="D84" s="119" t="e">
        <f>MEDIAN(D68:D70)</f>
        <v>#NUM!</v>
      </c>
      <c r="E84" s="119" t="e">
        <f>MEDIAN(E68:E70)</f>
        <v>#NUM!</v>
      </c>
      <c r="F84" s="119" t="e">
        <f>MEDIAN(F68:F70)</f>
        <v>#NUM!</v>
      </c>
      <c r="G84" s="100" t="e">
        <f>MEDIAN(G68:G70)</f>
        <v>#NUM!</v>
      </c>
      <c r="H84" s="89" t="e">
        <f t="shared" si="25"/>
        <v>#NUM!</v>
      </c>
      <c r="I84" s="77" t="e">
        <f t="shared" si="26"/>
        <v>#NUM!</v>
      </c>
      <c r="J84" s="87"/>
    </row>
    <row r="85" spans="1:10">
      <c r="A85" s="91" t="s">
        <v>81</v>
      </c>
      <c r="B85" s="141">
        <f t="shared" si="27"/>
        <v>30520.36</v>
      </c>
      <c r="C85" s="55">
        <f>(D85/D80)-1</f>
        <v>7.9212224538218523E-2</v>
      </c>
      <c r="D85" s="119">
        <f>AVERAGE(D72:D78)</f>
        <v>29346.5</v>
      </c>
      <c r="E85" s="119">
        <f>AVERAGE(E72:E78)</f>
        <v>35955</v>
      </c>
      <c r="F85" s="119">
        <f>AVERAGE(F72:F78)</f>
        <v>43130.5</v>
      </c>
      <c r="G85" s="100">
        <f>AVERAGE(G72:G78)</f>
        <v>34530</v>
      </c>
      <c r="H85" s="89">
        <f t="shared" si="25"/>
        <v>0.96036712557363368</v>
      </c>
      <c r="I85" s="77">
        <f t="shared" si="26"/>
        <v>0.46969826043991625</v>
      </c>
      <c r="J85" s="87"/>
    </row>
    <row r="86" spans="1:10">
      <c r="A86" s="91" t="s">
        <v>80</v>
      </c>
      <c r="B86" s="141">
        <f t="shared" si="27"/>
        <v>30520.36</v>
      </c>
      <c r="C86" s="55">
        <f>(D86/D80)-1</f>
        <v>7.9212224538218523E-2</v>
      </c>
      <c r="D86" s="119">
        <f>MEDIAN(D72:D78)</f>
        <v>29346.5</v>
      </c>
      <c r="E86" s="119">
        <f>MEDIAN(E72:E78)</f>
        <v>35955</v>
      </c>
      <c r="F86" s="119">
        <f>MEDIAN(F72:F78)</f>
        <v>43130.5</v>
      </c>
      <c r="G86" s="100">
        <f>MEDIAN(G72:G78)</f>
        <v>34530</v>
      </c>
      <c r="H86" s="89">
        <f t="shared" si="25"/>
        <v>0.96036712557363368</v>
      </c>
      <c r="I86" s="77">
        <f t="shared" si="26"/>
        <v>0.46969826043991625</v>
      </c>
      <c r="J86" s="87"/>
    </row>
    <row r="87" spans="1:10">
      <c r="A87" s="95" t="s">
        <v>24</v>
      </c>
      <c r="B87" s="95"/>
      <c r="C87" s="84"/>
      <c r="D87" s="123" t="e">
        <f>VLOOKUP(C87,'Curr Pay Plan'!$A$2:$D$100,2)</f>
        <v>#N/A</v>
      </c>
      <c r="E87" s="123" t="e">
        <f>VLOOKUP(C87,'Curr Pay Plan'!$A$2:$D$100,3)</f>
        <v>#N/A</v>
      </c>
      <c r="F87" s="123" t="e">
        <f>VLOOKUP(C87,'Curr Pay Plan'!$A$2:$D$100,4)</f>
        <v>#N/A</v>
      </c>
      <c r="G87" s="99"/>
      <c r="H87" s="85"/>
      <c r="I87" s="86"/>
      <c r="J87" s="94"/>
    </row>
    <row r="88" spans="1:10">
      <c r="A88" s="95" t="s">
        <v>25</v>
      </c>
      <c r="B88" s="95"/>
      <c r="C88" s="84"/>
      <c r="D88" s="98"/>
      <c r="E88" s="98"/>
      <c r="F88" s="98"/>
      <c r="G88" s="102"/>
      <c r="H88" s="89"/>
      <c r="I88" s="77"/>
      <c r="J88" s="87"/>
    </row>
    <row r="89" spans="1:10" ht="53.25" customHeight="1">
      <c r="A89" s="332"/>
      <c r="B89" s="332"/>
      <c r="C89" s="332"/>
      <c r="D89" s="332"/>
      <c r="E89" s="332"/>
      <c r="F89" s="332"/>
      <c r="G89" s="332"/>
      <c r="H89" s="332"/>
      <c r="I89" s="332"/>
      <c r="J89" s="332"/>
    </row>
    <row r="90" spans="1:10">
      <c r="A90" s="74" t="s">
        <v>28</v>
      </c>
      <c r="B90" s="74"/>
      <c r="C90" s="75"/>
      <c r="D90" s="96"/>
      <c r="E90" s="96"/>
      <c r="F90" s="96"/>
      <c r="G90" s="96"/>
      <c r="H90" s="76" t="e">
        <f>G90/E90</f>
        <v>#DIV/0!</v>
      </c>
      <c r="I90" s="77" t="e">
        <f>(F90/D90)-1</f>
        <v>#DIV/0!</v>
      </c>
      <c r="J90" s="78"/>
    </row>
    <row r="91" spans="1:10">
      <c r="A91" s="74" t="s">
        <v>31</v>
      </c>
      <c r="B91" s="74"/>
      <c r="C91" s="75"/>
      <c r="D91" s="96"/>
      <c r="E91" s="96"/>
      <c r="F91" s="96"/>
      <c r="G91" s="96"/>
      <c r="H91" s="76" t="e">
        <f>G91/E91</f>
        <v>#DIV/0!</v>
      </c>
      <c r="I91" s="77" t="e">
        <f>(F91/D91)-1</f>
        <v>#DIV/0!</v>
      </c>
      <c r="J91" s="78"/>
    </row>
    <row r="92" spans="1:10">
      <c r="A92" s="74" t="s">
        <v>187</v>
      </c>
      <c r="B92" s="74"/>
      <c r="C92" s="75"/>
      <c r="D92" s="299">
        <v>30326</v>
      </c>
      <c r="E92" s="299">
        <v>40185</v>
      </c>
      <c r="F92" s="299">
        <v>50044</v>
      </c>
      <c r="G92" s="96">
        <v>34105</v>
      </c>
      <c r="H92" s="76">
        <f t="shared" ref="H92" si="28">G92/E92</f>
        <v>0.84869976359338062</v>
      </c>
      <c r="I92" s="77">
        <f t="shared" ref="I92" si="29">(F92/D92)-1</f>
        <v>0.65020114753017211</v>
      </c>
      <c r="J92" s="78" t="s">
        <v>307</v>
      </c>
    </row>
    <row r="93" spans="1:10">
      <c r="A93" s="78"/>
      <c r="B93" s="78"/>
      <c r="C93" s="75"/>
      <c r="D93" s="96"/>
      <c r="E93" s="96"/>
      <c r="F93" s="96"/>
      <c r="G93" s="96"/>
      <c r="H93" s="76"/>
      <c r="I93" s="77"/>
      <c r="J93" s="78"/>
    </row>
    <row r="94" spans="1:10">
      <c r="A94" s="74" t="s">
        <v>188</v>
      </c>
      <c r="B94" s="74"/>
      <c r="C94" s="75"/>
      <c r="D94" s="299">
        <v>32466</v>
      </c>
      <c r="E94" s="299">
        <v>38457</v>
      </c>
      <c r="F94" s="299">
        <v>45582</v>
      </c>
      <c r="G94" s="96">
        <v>33075</v>
      </c>
      <c r="H94" s="76">
        <f t="shared" ref="H94:H100" si="30">G94/E94</f>
        <v>0.86005148607535686</v>
      </c>
      <c r="I94" s="77">
        <f t="shared" ref="I94:I100" si="31">(F94/D94)-1</f>
        <v>0.40399186841618917</v>
      </c>
      <c r="J94" s="78" t="s">
        <v>210</v>
      </c>
    </row>
    <row r="95" spans="1:10">
      <c r="A95" s="74" t="s">
        <v>29</v>
      </c>
      <c r="B95" s="74"/>
      <c r="C95" s="75"/>
      <c r="D95" s="96"/>
      <c r="E95" s="96"/>
      <c r="F95" s="96"/>
      <c r="G95" s="96"/>
      <c r="H95" s="76" t="e">
        <f t="shared" si="30"/>
        <v>#DIV/0!</v>
      </c>
      <c r="I95" s="77" t="e">
        <f t="shared" si="31"/>
        <v>#DIV/0!</v>
      </c>
      <c r="J95" s="78"/>
    </row>
    <row r="96" spans="1:10">
      <c r="A96" s="74" t="s">
        <v>189</v>
      </c>
      <c r="B96" s="74"/>
      <c r="C96" s="75"/>
      <c r="D96" s="96"/>
      <c r="E96" s="96"/>
      <c r="F96" s="96"/>
      <c r="G96" s="96"/>
      <c r="H96" s="76" t="e">
        <f t="shared" si="30"/>
        <v>#DIV/0!</v>
      </c>
      <c r="I96" s="77" t="e">
        <f t="shared" si="31"/>
        <v>#DIV/0!</v>
      </c>
      <c r="J96" s="78"/>
    </row>
    <row r="97" spans="1:10">
      <c r="A97" s="74" t="s">
        <v>32</v>
      </c>
      <c r="B97" s="74"/>
      <c r="C97" s="75"/>
      <c r="D97" s="299">
        <v>34747</v>
      </c>
      <c r="E97" s="299">
        <v>44476</v>
      </c>
      <c r="F97" s="299">
        <v>54206</v>
      </c>
      <c r="G97" s="96"/>
      <c r="H97" s="76">
        <f t="shared" si="30"/>
        <v>0</v>
      </c>
      <c r="I97" s="77">
        <f t="shared" si="31"/>
        <v>0.56001957003482317</v>
      </c>
      <c r="J97" s="78" t="s">
        <v>1258</v>
      </c>
    </row>
    <row r="98" spans="1:10">
      <c r="A98" s="74" t="s">
        <v>33</v>
      </c>
      <c r="B98" s="74"/>
      <c r="C98" s="75"/>
      <c r="D98" s="96"/>
      <c r="E98" s="96"/>
      <c r="F98" s="96"/>
      <c r="G98" s="96"/>
      <c r="H98" s="76" t="e">
        <f t="shared" si="30"/>
        <v>#DIV/0!</v>
      </c>
      <c r="I98" s="77" t="e">
        <f t="shared" si="31"/>
        <v>#DIV/0!</v>
      </c>
      <c r="J98" s="78"/>
    </row>
    <row r="99" spans="1:10">
      <c r="A99" s="74" t="s">
        <v>34</v>
      </c>
      <c r="B99" s="74"/>
      <c r="C99" s="75"/>
      <c r="D99" s="96"/>
      <c r="E99" s="96"/>
      <c r="F99" s="96"/>
      <c r="G99" s="96"/>
      <c r="H99" s="76" t="e">
        <f t="shared" si="30"/>
        <v>#DIV/0!</v>
      </c>
      <c r="I99" s="77" t="e">
        <f t="shared" si="31"/>
        <v>#DIV/0!</v>
      </c>
      <c r="J99" s="78"/>
    </row>
    <row r="100" spans="1:10">
      <c r="A100" s="74" t="s">
        <v>35</v>
      </c>
      <c r="B100" s="74"/>
      <c r="C100" s="75"/>
      <c r="D100" s="101"/>
      <c r="E100" s="101"/>
      <c r="F100" s="101"/>
      <c r="G100" s="96"/>
      <c r="H100" s="76" t="e">
        <f t="shared" si="30"/>
        <v>#DIV/0!</v>
      </c>
      <c r="I100" s="77" t="e">
        <f t="shared" si="31"/>
        <v>#DIV/0!</v>
      </c>
      <c r="J100" s="78"/>
    </row>
    <row r="101" spans="1:10" ht="6.75" customHeight="1">
      <c r="A101" s="79"/>
      <c r="B101" s="79"/>
      <c r="C101" s="80"/>
      <c r="D101" s="97"/>
      <c r="E101" s="97"/>
      <c r="F101" s="97"/>
      <c r="G101" s="97"/>
      <c r="H101" s="81"/>
      <c r="I101" s="82"/>
      <c r="J101" s="79"/>
    </row>
    <row r="102" spans="1:10">
      <c r="A102" s="83" t="s">
        <v>1242</v>
      </c>
      <c r="B102" s="83"/>
      <c r="C102" s="84">
        <v>64</v>
      </c>
      <c r="D102" s="121">
        <f>VLOOKUP(C102,'Curr Pay Plan'!$A$2:$D$100,2)</f>
        <v>33130.78</v>
      </c>
      <c r="E102" s="121">
        <f>VLOOKUP(C102,'Curr Pay Plan'!$A$2:$D$100,3)</f>
        <v>39971.852404220605</v>
      </c>
      <c r="F102" s="121">
        <f>VLOOKUP(C102,'Curr Pay Plan'!$A$2:$D$100,4)</f>
        <v>46812.92480844121</v>
      </c>
      <c r="G102" s="99">
        <v>33959</v>
      </c>
      <c r="H102" s="85">
        <f t="shared" ref="H102:H108" si="32">G102/E102</f>
        <v>0.84957283581919485</v>
      </c>
      <c r="I102" s="86">
        <f t="shared" ref="I102:I108" si="33">(F102/D102)-1</f>
        <v>0.41297382097376545</v>
      </c>
      <c r="J102" s="87"/>
    </row>
    <row r="103" spans="1:10">
      <c r="A103" s="88" t="s">
        <v>11</v>
      </c>
      <c r="B103" s="141">
        <f t="shared" ref="B103:B108" si="34">D103*104%</f>
        <v>33813.520000000004</v>
      </c>
      <c r="C103" s="55">
        <f>(D103/D102)-1</f>
        <v>-1.8646708589414418E-2</v>
      </c>
      <c r="D103" s="119">
        <f>AVERAGE(D90:D100)</f>
        <v>32513</v>
      </c>
      <c r="E103" s="119">
        <f>AVERAGE(E90:E100)</f>
        <v>41039.333333333336</v>
      </c>
      <c r="F103" s="119">
        <f>AVERAGE(F90:F100)</f>
        <v>49944</v>
      </c>
      <c r="G103" s="100">
        <f>AVERAGE(G90:G100)</f>
        <v>33590</v>
      </c>
      <c r="H103" s="89">
        <f t="shared" si="32"/>
        <v>0.8184830812716255</v>
      </c>
      <c r="I103" s="77">
        <f t="shared" si="33"/>
        <v>0.53612401193368808</v>
      </c>
      <c r="J103" s="87"/>
    </row>
    <row r="104" spans="1:10">
      <c r="A104" s="90" t="s">
        <v>21</v>
      </c>
      <c r="B104" s="141">
        <f t="shared" si="34"/>
        <v>33764.639999999999</v>
      </c>
      <c r="C104" s="55">
        <f>(D104/D102)-1</f>
        <v>-2.006532897806812E-2</v>
      </c>
      <c r="D104" s="119">
        <f>MEDIAN(D90:D100)</f>
        <v>32466</v>
      </c>
      <c r="E104" s="119">
        <f>MEDIAN(E90:E100)</f>
        <v>40185</v>
      </c>
      <c r="F104" s="119">
        <f>MEDIAN(F90:F100)</f>
        <v>50044</v>
      </c>
      <c r="G104" s="100">
        <f>MEDIAN(G90:G100)</f>
        <v>33590</v>
      </c>
      <c r="H104" s="89">
        <f t="shared" si="32"/>
        <v>0.83588403633196462</v>
      </c>
      <c r="I104" s="77">
        <f t="shared" si="33"/>
        <v>0.54142795539949495</v>
      </c>
      <c r="J104" s="87"/>
    </row>
    <row r="105" spans="1:10">
      <c r="A105" s="91" t="s">
        <v>22</v>
      </c>
      <c r="B105" s="141">
        <f t="shared" si="34"/>
        <v>31539.040000000001</v>
      </c>
      <c r="C105" s="55">
        <f>(D105/D102)-1</f>
        <v>-8.4657831780597936E-2</v>
      </c>
      <c r="D105" s="119">
        <f>AVERAGE(D90:D92)</f>
        <v>30326</v>
      </c>
      <c r="E105" s="119">
        <f>AVERAGE(E90:E92)</f>
        <v>40185</v>
      </c>
      <c r="F105" s="119">
        <f>AVERAGE(F90:F92)</f>
        <v>50044</v>
      </c>
      <c r="G105" s="101">
        <f>AVERAGE(G90:G92)</f>
        <v>34105</v>
      </c>
      <c r="H105" s="92">
        <f t="shared" si="32"/>
        <v>0.84869976359338062</v>
      </c>
      <c r="I105" s="93">
        <f t="shared" si="33"/>
        <v>0.65020114753017211</v>
      </c>
      <c r="J105" s="94"/>
    </row>
    <row r="106" spans="1:10">
      <c r="A106" s="88" t="s">
        <v>23</v>
      </c>
      <c r="B106" s="141">
        <f t="shared" si="34"/>
        <v>31539.040000000001</v>
      </c>
      <c r="C106" s="55">
        <f>(D106/D102)-1</f>
        <v>-8.4657831780597936E-2</v>
      </c>
      <c r="D106" s="119">
        <f>MEDIAN(D90:D92)</f>
        <v>30326</v>
      </c>
      <c r="E106" s="119">
        <f>MEDIAN(E90:E92)</f>
        <v>40185</v>
      </c>
      <c r="F106" s="119">
        <f>MEDIAN(F90:F92)</f>
        <v>50044</v>
      </c>
      <c r="G106" s="100">
        <f>MEDIAN(G90:G92)</f>
        <v>34105</v>
      </c>
      <c r="H106" s="89">
        <f t="shared" si="32"/>
        <v>0.84869976359338062</v>
      </c>
      <c r="I106" s="77">
        <f t="shared" si="33"/>
        <v>0.65020114753017211</v>
      </c>
      <c r="J106" s="87"/>
    </row>
    <row r="107" spans="1:10">
      <c r="A107" s="91" t="s">
        <v>81</v>
      </c>
      <c r="B107" s="141">
        <f t="shared" si="34"/>
        <v>34950.76</v>
      </c>
      <c r="C107" s="55">
        <f>(D107/D102)-1</f>
        <v>1.4358853006177341E-2</v>
      </c>
      <c r="D107" s="119">
        <f>AVERAGE(D94:D100)</f>
        <v>33606.5</v>
      </c>
      <c r="E107" s="119">
        <f>AVERAGE(E94:E100)</f>
        <v>41466.5</v>
      </c>
      <c r="F107" s="119">
        <f>AVERAGE(F94:F100)</f>
        <v>49894</v>
      </c>
      <c r="G107" s="100">
        <f>AVERAGE(G94:G100)</f>
        <v>33075</v>
      </c>
      <c r="H107" s="89">
        <f t="shared" si="32"/>
        <v>0.79763182327903248</v>
      </c>
      <c r="I107" s="77">
        <f t="shared" si="33"/>
        <v>0.48465326648118667</v>
      </c>
      <c r="J107" s="87"/>
    </row>
    <row r="108" spans="1:10">
      <c r="A108" s="91" t="s">
        <v>80</v>
      </c>
      <c r="B108" s="141">
        <f t="shared" si="34"/>
        <v>34950.76</v>
      </c>
      <c r="C108" s="55">
        <f>(D108/D102)-1</f>
        <v>1.4358853006177341E-2</v>
      </c>
      <c r="D108" s="119">
        <f>MEDIAN(D94:D100)</f>
        <v>33606.5</v>
      </c>
      <c r="E108" s="119">
        <f>MEDIAN(E94:E100)</f>
        <v>41466.5</v>
      </c>
      <c r="F108" s="119">
        <f>MEDIAN(F94:F100)</f>
        <v>49894</v>
      </c>
      <c r="G108" s="100">
        <f>MEDIAN(G94:G100)</f>
        <v>33075</v>
      </c>
      <c r="H108" s="89">
        <f t="shared" si="32"/>
        <v>0.79763182327903248</v>
      </c>
      <c r="I108" s="77">
        <f t="shared" si="33"/>
        <v>0.48465326648118667</v>
      </c>
      <c r="J108" s="87"/>
    </row>
    <row r="109" spans="1:10">
      <c r="A109" s="95" t="s">
        <v>24</v>
      </c>
      <c r="B109" s="95"/>
      <c r="C109" s="84"/>
      <c r="D109" s="123" t="e">
        <f>VLOOKUP(C109,'Curr Pay Plan'!$A$2:$D$100,2)</f>
        <v>#N/A</v>
      </c>
      <c r="E109" s="123" t="e">
        <f>VLOOKUP(C109,'Curr Pay Plan'!$A$2:$D$100,3)</f>
        <v>#N/A</v>
      </c>
      <c r="F109" s="123" t="e">
        <f>VLOOKUP(C109,'Curr Pay Plan'!$A$2:$D$100,4)</f>
        <v>#N/A</v>
      </c>
      <c r="G109" s="99"/>
      <c r="H109" s="85"/>
      <c r="I109" s="86"/>
      <c r="J109" s="94"/>
    </row>
    <row r="110" spans="1:10">
      <c r="A110" s="95" t="s">
        <v>25</v>
      </c>
      <c r="B110" s="95"/>
      <c r="C110" s="84"/>
      <c r="D110" s="98"/>
      <c r="E110" s="98"/>
      <c r="F110" s="98"/>
      <c r="G110" s="102"/>
      <c r="H110" s="89"/>
      <c r="I110" s="77"/>
      <c r="J110" s="87"/>
    </row>
    <row r="111" spans="1:10" ht="56.25" customHeight="1">
      <c r="A111" s="332"/>
      <c r="B111" s="332"/>
      <c r="C111" s="332"/>
      <c r="D111" s="332"/>
      <c r="E111" s="332"/>
      <c r="F111" s="332"/>
      <c r="G111" s="332"/>
      <c r="H111" s="332"/>
      <c r="I111" s="332"/>
      <c r="J111" s="332"/>
    </row>
    <row r="112" spans="1:10">
      <c r="A112" s="74" t="s">
        <v>28</v>
      </c>
      <c r="B112" s="74"/>
      <c r="C112" s="75"/>
      <c r="D112" s="96"/>
      <c r="E112" s="96"/>
      <c r="F112" s="96"/>
      <c r="G112" s="96"/>
      <c r="H112" s="76" t="e">
        <f>G112/E112</f>
        <v>#DIV/0!</v>
      </c>
      <c r="I112" s="77" t="e">
        <f>(F112/D112)-1</f>
        <v>#DIV/0!</v>
      </c>
      <c r="J112" s="78"/>
    </row>
    <row r="113" spans="1:10">
      <c r="A113" s="74" t="s">
        <v>31</v>
      </c>
      <c r="B113" s="74"/>
      <c r="C113" s="75"/>
      <c r="D113" s="96"/>
      <c r="E113" s="96"/>
      <c r="F113" s="96"/>
      <c r="G113" s="96"/>
      <c r="H113" s="76" t="e">
        <f>G113/E113</f>
        <v>#DIV/0!</v>
      </c>
      <c r="I113" s="77" t="e">
        <f>(F113/D113)-1</f>
        <v>#DIV/0!</v>
      </c>
      <c r="J113" s="78"/>
    </row>
    <row r="114" spans="1:10">
      <c r="A114" s="74" t="s">
        <v>187</v>
      </c>
      <c r="B114" s="74"/>
      <c r="C114" s="75"/>
      <c r="D114" s="96"/>
      <c r="E114" s="96"/>
      <c r="F114" s="96"/>
      <c r="G114" s="96"/>
      <c r="H114" s="76" t="e">
        <f t="shared" ref="H114" si="35">G114/E114</f>
        <v>#DIV/0!</v>
      </c>
      <c r="I114" s="77" t="e">
        <f t="shared" ref="I114" si="36">(F114/D114)-1</f>
        <v>#DIV/0!</v>
      </c>
      <c r="J114" s="78"/>
    </row>
    <row r="115" spans="1:10">
      <c r="A115" s="78"/>
      <c r="B115" s="78"/>
      <c r="C115" s="75"/>
      <c r="D115" s="96"/>
      <c r="E115" s="96"/>
      <c r="F115" s="96"/>
      <c r="G115" s="96"/>
      <c r="H115" s="76"/>
      <c r="I115" s="77"/>
      <c r="J115" s="78"/>
    </row>
    <row r="116" spans="1:10">
      <c r="A116" s="74" t="s">
        <v>188</v>
      </c>
      <c r="B116" s="74"/>
      <c r="C116" s="75"/>
      <c r="D116" s="299">
        <v>32466</v>
      </c>
      <c r="E116" s="299">
        <v>38457</v>
      </c>
      <c r="F116" s="299">
        <v>45582</v>
      </c>
      <c r="G116" s="96">
        <v>34530</v>
      </c>
      <c r="H116" s="76">
        <f t="shared" ref="H116:H122" si="37">G116/E116</f>
        <v>0.89788595054216402</v>
      </c>
      <c r="I116" s="77">
        <f t="shared" ref="I116:I122" si="38">(F116/D116)-1</f>
        <v>0.40399186841618917</v>
      </c>
      <c r="J116" s="78" t="s">
        <v>209</v>
      </c>
    </row>
    <row r="117" spans="1:10">
      <c r="A117" s="74" t="s">
        <v>29</v>
      </c>
      <c r="B117" s="74"/>
      <c r="C117" s="75"/>
      <c r="D117" s="96"/>
      <c r="E117" s="96"/>
      <c r="F117" s="96"/>
      <c r="G117" s="96"/>
      <c r="H117" s="76" t="e">
        <f t="shared" si="37"/>
        <v>#DIV/0!</v>
      </c>
      <c r="I117" s="77" t="e">
        <f t="shared" si="38"/>
        <v>#DIV/0!</v>
      </c>
      <c r="J117" s="78"/>
    </row>
    <row r="118" spans="1:10">
      <c r="A118" s="74" t="s">
        <v>189</v>
      </c>
      <c r="B118" s="74"/>
      <c r="C118" s="75"/>
      <c r="D118" s="96"/>
      <c r="E118" s="96"/>
      <c r="F118" s="96"/>
      <c r="G118" s="96"/>
      <c r="H118" s="76" t="e">
        <f t="shared" si="37"/>
        <v>#DIV/0!</v>
      </c>
      <c r="I118" s="77" t="e">
        <f t="shared" si="38"/>
        <v>#DIV/0!</v>
      </c>
      <c r="J118" s="78"/>
    </row>
    <row r="119" spans="1:10">
      <c r="A119" s="74" t="s">
        <v>32</v>
      </c>
      <c r="B119" s="74"/>
      <c r="C119" s="75"/>
      <c r="D119" s="299">
        <v>26227</v>
      </c>
      <c r="E119" s="299">
        <v>33453</v>
      </c>
      <c r="F119" s="299">
        <v>40679</v>
      </c>
      <c r="G119" s="96"/>
      <c r="H119" s="76">
        <f t="shared" si="37"/>
        <v>0</v>
      </c>
      <c r="I119" s="77">
        <f t="shared" si="38"/>
        <v>0.55103519274030588</v>
      </c>
      <c r="J119" s="78" t="s">
        <v>207</v>
      </c>
    </row>
    <row r="120" spans="1:10">
      <c r="A120" s="74" t="s">
        <v>33</v>
      </c>
      <c r="B120" s="74"/>
      <c r="C120" s="75"/>
      <c r="D120" s="96"/>
      <c r="E120" s="96"/>
      <c r="F120" s="96"/>
      <c r="G120" s="96"/>
      <c r="H120" s="76" t="e">
        <f t="shared" si="37"/>
        <v>#DIV/0!</v>
      </c>
      <c r="I120" s="77" t="e">
        <f t="shared" si="38"/>
        <v>#DIV/0!</v>
      </c>
      <c r="J120" s="78"/>
    </row>
    <row r="121" spans="1:10">
      <c r="A121" s="74" t="s">
        <v>34</v>
      </c>
      <c r="B121" s="74"/>
      <c r="C121" s="75"/>
      <c r="D121" s="96"/>
      <c r="E121" s="96"/>
      <c r="F121" s="96"/>
      <c r="G121" s="96"/>
      <c r="H121" s="76" t="e">
        <f t="shared" si="37"/>
        <v>#DIV/0!</v>
      </c>
      <c r="I121" s="77" t="e">
        <f t="shared" si="38"/>
        <v>#DIV/0!</v>
      </c>
      <c r="J121" s="78"/>
    </row>
    <row r="122" spans="1:10">
      <c r="A122" s="74" t="s">
        <v>35</v>
      </c>
      <c r="B122" s="74"/>
      <c r="C122" s="75"/>
      <c r="D122" s="101"/>
      <c r="E122" s="101"/>
      <c r="F122" s="101"/>
      <c r="G122" s="96"/>
      <c r="H122" s="76" t="e">
        <f t="shared" si="37"/>
        <v>#DIV/0!</v>
      </c>
      <c r="I122" s="77" t="e">
        <f t="shared" si="38"/>
        <v>#DIV/0!</v>
      </c>
      <c r="J122" s="78"/>
    </row>
    <row r="123" spans="1:10" ht="6" customHeight="1">
      <c r="A123" s="79"/>
      <c r="B123" s="79"/>
      <c r="C123" s="80"/>
      <c r="D123" s="97"/>
      <c r="E123" s="97"/>
      <c r="F123" s="97"/>
      <c r="G123" s="97"/>
      <c r="H123" s="81"/>
      <c r="I123" s="82"/>
      <c r="J123" s="79"/>
    </row>
    <row r="124" spans="1:10">
      <c r="A124" s="83" t="s">
        <v>208</v>
      </c>
      <c r="B124" s="83"/>
      <c r="C124" s="84">
        <v>59</v>
      </c>
      <c r="D124" s="121">
        <f>VLOOKUP(C124,'Curr Pay Plan'!$A$2:$D$100,2)</f>
        <v>25882.959999999999</v>
      </c>
      <c r="E124" s="121">
        <f>VLOOKUP(C124,'Curr Pay Plan'!$A$2:$D$100,3)</f>
        <v>31227.452444655562</v>
      </c>
      <c r="F124" s="121">
        <f>VLOOKUP(C124,'Curr Pay Plan'!$A$2:$D$100,4)</f>
        <v>36571.944889311126</v>
      </c>
      <c r="G124" s="99">
        <v>35679</v>
      </c>
      <c r="H124" s="85">
        <f t="shared" ref="H124:H130" si="39">G124/E124</f>
        <v>1.1425523764141157</v>
      </c>
      <c r="I124" s="86">
        <f t="shared" ref="I124:I130" si="40">(F124/D124)-1</f>
        <v>0.41297382097376523</v>
      </c>
      <c r="J124" s="87"/>
    </row>
    <row r="125" spans="1:10">
      <c r="A125" s="88" t="s">
        <v>11</v>
      </c>
      <c r="B125" s="141">
        <f t="shared" ref="B125:B130" si="41">D125*104%</f>
        <v>30520.36</v>
      </c>
      <c r="C125" s="55">
        <f>(D125/D124)-1</f>
        <v>0.1338154523284818</v>
      </c>
      <c r="D125" s="119">
        <f>AVERAGE(D112:D122)</f>
        <v>29346.5</v>
      </c>
      <c r="E125" s="119">
        <f>AVERAGE(E112:E122)</f>
        <v>35955</v>
      </c>
      <c r="F125" s="119">
        <f>AVERAGE(F112:F122)</f>
        <v>43130.5</v>
      </c>
      <c r="G125" s="100">
        <f>AVERAGE(G112:G122)</f>
        <v>34530</v>
      </c>
      <c r="H125" s="89">
        <f t="shared" si="39"/>
        <v>0.96036712557363368</v>
      </c>
      <c r="I125" s="77">
        <f t="shared" si="40"/>
        <v>0.46969826043991625</v>
      </c>
      <c r="J125" s="87"/>
    </row>
    <row r="126" spans="1:10">
      <c r="A126" s="90" t="s">
        <v>21</v>
      </c>
      <c r="B126" s="141">
        <f t="shared" si="41"/>
        <v>30520.36</v>
      </c>
      <c r="C126" s="55">
        <f>(D126/D124)-1</f>
        <v>0.1338154523284818</v>
      </c>
      <c r="D126" s="119">
        <f>MEDIAN(D112:D122)</f>
        <v>29346.5</v>
      </c>
      <c r="E126" s="119">
        <f>MEDIAN(E112:E122)</f>
        <v>35955</v>
      </c>
      <c r="F126" s="119">
        <f>MEDIAN(F112:F122)</f>
        <v>43130.5</v>
      </c>
      <c r="G126" s="100">
        <f>MEDIAN(G112:G122)</f>
        <v>34530</v>
      </c>
      <c r="H126" s="89">
        <f t="shared" si="39"/>
        <v>0.96036712557363368</v>
      </c>
      <c r="I126" s="77">
        <f t="shared" si="40"/>
        <v>0.46969826043991625</v>
      </c>
      <c r="J126" s="87"/>
    </row>
    <row r="127" spans="1:10">
      <c r="A127" s="91" t="s">
        <v>22</v>
      </c>
      <c r="B127" s="141" t="e">
        <f t="shared" si="41"/>
        <v>#DIV/0!</v>
      </c>
      <c r="C127" s="55" t="e">
        <f>(D127/D124)-1</f>
        <v>#DIV/0!</v>
      </c>
      <c r="D127" s="119" t="e">
        <f>AVERAGE(D112:D114)</f>
        <v>#DIV/0!</v>
      </c>
      <c r="E127" s="119" t="e">
        <f>AVERAGE(E112:E114)</f>
        <v>#DIV/0!</v>
      </c>
      <c r="F127" s="119" t="e">
        <f>AVERAGE(F112:F114)</f>
        <v>#DIV/0!</v>
      </c>
      <c r="G127" s="101" t="e">
        <f>AVERAGE(G112:G114)</f>
        <v>#DIV/0!</v>
      </c>
      <c r="H127" s="92" t="e">
        <f t="shared" si="39"/>
        <v>#DIV/0!</v>
      </c>
      <c r="I127" s="93" t="e">
        <f t="shared" si="40"/>
        <v>#DIV/0!</v>
      </c>
      <c r="J127" s="94"/>
    </row>
    <row r="128" spans="1:10">
      <c r="A128" s="88" t="s">
        <v>23</v>
      </c>
      <c r="B128" s="141" t="e">
        <f t="shared" si="41"/>
        <v>#NUM!</v>
      </c>
      <c r="C128" s="55" t="e">
        <f>(D128/D124)-1</f>
        <v>#NUM!</v>
      </c>
      <c r="D128" s="119" t="e">
        <f>MEDIAN(D112:D114)</f>
        <v>#NUM!</v>
      </c>
      <c r="E128" s="119" t="e">
        <f>MEDIAN(E112:E114)</f>
        <v>#NUM!</v>
      </c>
      <c r="F128" s="119" t="e">
        <f>MEDIAN(F112:F114)</f>
        <v>#NUM!</v>
      </c>
      <c r="G128" s="100" t="e">
        <f>MEDIAN(G112:G114)</f>
        <v>#NUM!</v>
      </c>
      <c r="H128" s="89" t="e">
        <f t="shared" si="39"/>
        <v>#NUM!</v>
      </c>
      <c r="I128" s="77" t="e">
        <f t="shared" si="40"/>
        <v>#NUM!</v>
      </c>
      <c r="J128" s="87"/>
    </row>
    <row r="129" spans="1:10">
      <c r="A129" s="91" t="s">
        <v>81</v>
      </c>
      <c r="B129" s="141">
        <f t="shared" si="41"/>
        <v>30520.36</v>
      </c>
      <c r="C129" s="55">
        <f>(D129/D124)-1</f>
        <v>0.1338154523284818</v>
      </c>
      <c r="D129" s="119">
        <f>AVERAGE(D116:D122)</f>
        <v>29346.5</v>
      </c>
      <c r="E129" s="119">
        <f>AVERAGE(E116:E122)</f>
        <v>35955</v>
      </c>
      <c r="F129" s="119">
        <f>AVERAGE(F116:F122)</f>
        <v>43130.5</v>
      </c>
      <c r="G129" s="100">
        <f>AVERAGE(G116:G122)</f>
        <v>34530</v>
      </c>
      <c r="H129" s="89">
        <f t="shared" si="39"/>
        <v>0.96036712557363368</v>
      </c>
      <c r="I129" s="77">
        <f t="shared" si="40"/>
        <v>0.46969826043991625</v>
      </c>
      <c r="J129" s="87"/>
    </row>
    <row r="130" spans="1:10">
      <c r="A130" s="91" t="s">
        <v>80</v>
      </c>
      <c r="B130" s="141">
        <f t="shared" si="41"/>
        <v>30520.36</v>
      </c>
      <c r="C130" s="55">
        <f>(D130/D124)-1</f>
        <v>0.1338154523284818</v>
      </c>
      <c r="D130" s="119">
        <f>MEDIAN(D116:D122)</f>
        <v>29346.5</v>
      </c>
      <c r="E130" s="119">
        <f>MEDIAN(E116:E122)</f>
        <v>35955</v>
      </c>
      <c r="F130" s="119">
        <f>MEDIAN(F116:F122)</f>
        <v>43130.5</v>
      </c>
      <c r="G130" s="100">
        <f>MEDIAN(G116:G122)</f>
        <v>34530</v>
      </c>
      <c r="H130" s="89">
        <f t="shared" si="39"/>
        <v>0.96036712557363368</v>
      </c>
      <c r="I130" s="77">
        <f t="shared" si="40"/>
        <v>0.46969826043991625</v>
      </c>
      <c r="J130" s="87"/>
    </row>
    <row r="131" spans="1:10">
      <c r="A131" s="95" t="s">
        <v>24</v>
      </c>
      <c r="B131" s="95"/>
      <c r="C131" s="84"/>
      <c r="D131" s="123" t="e">
        <f>VLOOKUP(C131,'Curr Pay Plan'!$A$2:$D$100,2)</f>
        <v>#N/A</v>
      </c>
      <c r="E131" s="123" t="e">
        <f>VLOOKUP(C131,'Curr Pay Plan'!$A$2:$D$100,3)</f>
        <v>#N/A</v>
      </c>
      <c r="F131" s="123" t="e">
        <f>VLOOKUP(C131,'Curr Pay Plan'!$A$2:$D$100,4)</f>
        <v>#N/A</v>
      </c>
      <c r="G131" s="99"/>
      <c r="H131" s="85"/>
      <c r="I131" s="86"/>
      <c r="J131" s="94"/>
    </row>
    <row r="132" spans="1:10">
      <c r="A132" s="95" t="s">
        <v>25</v>
      </c>
      <c r="B132" s="95"/>
      <c r="C132" s="84"/>
      <c r="D132" s="98"/>
      <c r="E132" s="98"/>
      <c r="F132" s="98"/>
      <c r="G132" s="102"/>
      <c r="H132" s="89"/>
      <c r="I132" s="77"/>
      <c r="J132" s="87"/>
    </row>
  </sheetData>
  <mergeCells count="5">
    <mergeCell ref="A23:J23"/>
    <mergeCell ref="A45:J45"/>
    <mergeCell ref="A67:J67"/>
    <mergeCell ref="A89:J89"/>
    <mergeCell ref="A111:J11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06"/>
  <sheetViews>
    <sheetView zoomScaleNormal="100" workbookViewId="0">
      <pane ySplit="1" topLeftCell="A143" activePane="bottomLeft" state="frozen"/>
      <selection activeCell="A2" sqref="A2"/>
      <selection pane="bottomLeft" activeCell="C221" sqref="C221"/>
    </sheetView>
  </sheetViews>
  <sheetFormatPr defaultColWidth="8.85546875" defaultRowHeight="15"/>
  <cols>
    <col min="1" max="1" width="27.7109375" style="14" customWidth="1"/>
    <col min="2" max="2" width="9.5703125" style="14" customWidth="1"/>
    <col min="3" max="3" width="6.85546875" style="11" customWidth="1"/>
    <col min="4" max="4" width="6.5703125" style="11" bestFit="1" customWidth="1"/>
    <col min="5" max="5" width="7.42578125" style="11" bestFit="1" customWidth="1"/>
    <col min="6" max="6" width="7.5703125" style="11" bestFit="1" customWidth="1"/>
    <col min="7" max="7" width="7.42578125" style="11" customWidth="1"/>
    <col min="8" max="9" width="7.28515625" style="11" customWidth="1"/>
    <col min="10" max="10" width="28.7109375" style="14" bestFit="1" customWidth="1"/>
    <col min="11" max="16384" width="8.85546875" style="6"/>
  </cols>
  <sheetData>
    <row r="1" spans="1:14" s="11" customFormat="1">
      <c r="A1" s="158" t="s">
        <v>18</v>
      </c>
      <c r="B1" s="157">
        <v>0.04</v>
      </c>
      <c r="C1" s="158" t="s">
        <v>14</v>
      </c>
      <c r="D1" s="159" t="s">
        <v>15</v>
      </c>
      <c r="E1" s="159" t="s">
        <v>13</v>
      </c>
      <c r="F1" s="159" t="s">
        <v>16</v>
      </c>
      <c r="G1" s="159" t="s">
        <v>19</v>
      </c>
      <c r="H1" s="160" t="s">
        <v>12</v>
      </c>
      <c r="I1" s="161" t="s">
        <v>17</v>
      </c>
      <c r="J1" s="158" t="s">
        <v>20</v>
      </c>
    </row>
    <row r="2" spans="1:14">
      <c r="A2" s="143" t="s">
        <v>28</v>
      </c>
      <c r="B2" s="143"/>
      <c r="C2" s="34"/>
      <c r="D2" s="292">
        <v>62086</v>
      </c>
      <c r="E2" s="292">
        <v>77607</v>
      </c>
      <c r="F2" s="292">
        <v>93129</v>
      </c>
      <c r="G2" s="292">
        <v>74402</v>
      </c>
      <c r="H2" s="43">
        <f>G2/E2</f>
        <v>0.95870217892715859</v>
      </c>
      <c r="I2" s="51">
        <f>(F2/D2)-1</f>
        <v>0.5</v>
      </c>
      <c r="J2" t="s">
        <v>1292</v>
      </c>
      <c r="K2" s="29"/>
      <c r="L2" s="29"/>
      <c r="M2" s="29"/>
      <c r="N2" s="29"/>
    </row>
    <row r="3" spans="1:14">
      <c r="A3" s="143" t="s">
        <v>31</v>
      </c>
      <c r="B3" s="143"/>
      <c r="C3" s="34"/>
      <c r="D3" s="107"/>
      <c r="E3" s="107"/>
      <c r="F3" s="107"/>
      <c r="G3" s="107"/>
      <c r="H3" s="43"/>
      <c r="I3" s="51"/>
      <c r="J3" s="14" t="s">
        <v>1187</v>
      </c>
      <c r="K3" s="29"/>
      <c r="L3" s="29"/>
      <c r="M3" s="29"/>
      <c r="N3" s="29"/>
    </row>
    <row r="4" spans="1:14">
      <c r="A4" s="143" t="s">
        <v>187</v>
      </c>
      <c r="B4" s="143"/>
      <c r="C4" s="35"/>
      <c r="D4" s="163"/>
      <c r="E4" s="163"/>
      <c r="F4" s="163"/>
      <c r="G4" s="163"/>
      <c r="H4" s="43"/>
      <c r="I4" s="51"/>
      <c r="J4" s="14" t="s">
        <v>1177</v>
      </c>
      <c r="K4" s="29"/>
      <c r="L4" s="29"/>
      <c r="M4" s="29"/>
      <c r="N4" s="29"/>
    </row>
    <row r="5" spans="1:14">
      <c r="C5" s="34"/>
      <c r="D5" s="117"/>
      <c r="E5" s="117"/>
      <c r="F5" s="117"/>
      <c r="G5" s="117"/>
      <c r="H5" s="43"/>
      <c r="I5" s="51"/>
      <c r="K5" s="29"/>
      <c r="L5" s="29"/>
      <c r="M5" s="29"/>
      <c r="N5" s="29"/>
    </row>
    <row r="6" spans="1:14">
      <c r="A6" s="143" t="s">
        <v>188</v>
      </c>
      <c r="B6" s="143"/>
      <c r="C6" s="34"/>
      <c r="D6" s="292">
        <v>63927</v>
      </c>
      <c r="E6" s="292">
        <v>75861</v>
      </c>
      <c r="F6" s="292">
        <v>90039</v>
      </c>
      <c r="G6" s="292">
        <v>60471</v>
      </c>
      <c r="H6" s="43">
        <f t="shared" ref="H6:H12" si="0">G6/E6</f>
        <v>0.79712895954442997</v>
      </c>
      <c r="I6" s="51">
        <f t="shared" ref="I6:I12" si="1">(F6/D6)-1</f>
        <v>0.40846590642451552</v>
      </c>
      <c r="J6" s="14" t="s">
        <v>109</v>
      </c>
      <c r="K6" s="29"/>
      <c r="L6" s="29"/>
      <c r="M6" s="29"/>
      <c r="N6" s="29"/>
    </row>
    <row r="7" spans="1:14">
      <c r="A7" s="143" t="s">
        <v>29</v>
      </c>
      <c r="B7" s="143"/>
      <c r="C7" s="34"/>
      <c r="D7" s="300">
        <v>66141</v>
      </c>
      <c r="E7" s="300">
        <v>87637</v>
      </c>
      <c r="F7" s="300">
        <v>109134</v>
      </c>
      <c r="G7" s="107"/>
      <c r="H7" s="43">
        <f t="shared" si="0"/>
        <v>0</v>
      </c>
      <c r="I7" s="51">
        <f t="shared" si="1"/>
        <v>0.65002041094026408</v>
      </c>
      <c r="J7" s="14" t="s">
        <v>1190</v>
      </c>
      <c r="K7" s="29"/>
      <c r="L7" s="29"/>
      <c r="M7" s="29"/>
      <c r="N7" s="29"/>
    </row>
    <row r="8" spans="1:14">
      <c r="A8" s="143" t="s">
        <v>189</v>
      </c>
      <c r="B8" s="143"/>
      <c r="C8" s="34"/>
      <c r="D8" s="292">
        <v>58562</v>
      </c>
      <c r="E8" s="292">
        <v>68292</v>
      </c>
      <c r="F8" s="292">
        <v>83021</v>
      </c>
      <c r="G8" s="292">
        <v>59256</v>
      </c>
      <c r="H8" s="43">
        <f t="shared" si="0"/>
        <v>0.86768581971533998</v>
      </c>
      <c r="I8" s="51">
        <f t="shared" si="1"/>
        <v>0.41765991598647578</v>
      </c>
      <c r="J8" s="14" t="s">
        <v>245</v>
      </c>
      <c r="K8" s="29"/>
      <c r="L8" s="29"/>
      <c r="M8" s="29"/>
      <c r="N8" s="29"/>
    </row>
    <row r="9" spans="1:14">
      <c r="A9" s="143" t="s">
        <v>32</v>
      </c>
      <c r="B9" s="143"/>
      <c r="C9" s="34"/>
      <c r="D9" s="295">
        <v>70201</v>
      </c>
      <c r="E9" s="295">
        <v>89857</v>
      </c>
      <c r="F9" s="295">
        <v>109513</v>
      </c>
      <c r="G9" s="301">
        <v>94911</v>
      </c>
      <c r="H9" s="43">
        <f t="shared" si="0"/>
        <v>1.0562449224879531</v>
      </c>
      <c r="I9" s="51">
        <f t="shared" si="1"/>
        <v>0.55999202290565653</v>
      </c>
      <c r="J9" s="14" t="s">
        <v>249</v>
      </c>
      <c r="K9" s="29"/>
      <c r="L9" s="29"/>
      <c r="M9" s="29"/>
      <c r="N9" s="29"/>
    </row>
    <row r="10" spans="1:14">
      <c r="A10" s="143" t="s">
        <v>33</v>
      </c>
      <c r="B10" s="143"/>
      <c r="C10" s="34"/>
      <c r="D10" s="107"/>
      <c r="E10" s="107"/>
      <c r="F10" s="107"/>
      <c r="G10" s="107"/>
      <c r="H10" s="43" t="e">
        <f t="shared" si="0"/>
        <v>#DIV/0!</v>
      </c>
      <c r="I10" s="51" t="e">
        <f t="shared" si="1"/>
        <v>#DIV/0!</v>
      </c>
      <c r="K10" s="29"/>
      <c r="L10" s="29"/>
      <c r="M10" s="29"/>
      <c r="N10" s="29"/>
    </row>
    <row r="11" spans="1:14">
      <c r="A11" s="143" t="s">
        <v>34</v>
      </c>
      <c r="B11" s="143"/>
      <c r="C11" s="34"/>
      <c r="D11" s="294">
        <v>61129</v>
      </c>
      <c r="E11" s="294">
        <v>76411</v>
      </c>
      <c r="F11" s="294">
        <v>91694</v>
      </c>
      <c r="G11" s="107"/>
      <c r="H11" s="43">
        <f t="shared" si="0"/>
        <v>0</v>
      </c>
      <c r="I11" s="51">
        <f t="shared" si="1"/>
        <v>0.50000817942384135</v>
      </c>
      <c r="J11" s="14" t="s">
        <v>1293</v>
      </c>
      <c r="K11" s="29"/>
      <c r="L11" s="29"/>
      <c r="M11" s="29"/>
      <c r="N11" s="29"/>
    </row>
    <row r="12" spans="1:14">
      <c r="A12" s="143" t="s">
        <v>35</v>
      </c>
      <c r="B12" s="143"/>
      <c r="C12" s="34"/>
      <c r="D12" s="292">
        <v>51531</v>
      </c>
      <c r="E12" s="292">
        <v>65702</v>
      </c>
      <c r="F12" s="292">
        <v>79873</v>
      </c>
      <c r="G12" s="107">
        <v>84585</v>
      </c>
      <c r="H12" s="43">
        <f t="shared" si="0"/>
        <v>1.2874037320020699</v>
      </c>
      <c r="I12" s="51">
        <f t="shared" si="1"/>
        <v>0.54999902971027148</v>
      </c>
      <c r="J12" s="14" t="s">
        <v>245</v>
      </c>
      <c r="K12" s="29"/>
      <c r="L12" s="29"/>
      <c r="M12" s="29"/>
      <c r="N12" s="29"/>
    </row>
    <row r="13" spans="1:14" ht="4.9000000000000004" customHeight="1">
      <c r="A13" s="165"/>
      <c r="B13" s="165"/>
      <c r="C13" s="167"/>
      <c r="D13" s="168"/>
      <c r="E13" s="168"/>
      <c r="F13" s="168"/>
      <c r="G13" s="168"/>
      <c r="H13" s="169"/>
      <c r="I13" s="170"/>
      <c r="J13" s="165"/>
      <c r="K13" s="29"/>
      <c r="L13" s="29"/>
      <c r="M13" s="29"/>
      <c r="N13" s="29"/>
    </row>
    <row r="14" spans="1:14">
      <c r="A14" s="171" t="s">
        <v>229</v>
      </c>
      <c r="B14" s="171"/>
      <c r="C14" s="39">
        <v>80</v>
      </c>
      <c r="D14" s="123">
        <f>VLOOKUP(C14,'Curr Pay Plan'!$A$2:$D$100,2)</f>
        <v>73010.69</v>
      </c>
      <c r="E14" s="123">
        <f>VLOOKUP(C14,'Curr Pay Plan'!$A$2:$D$100,3)</f>
        <v>88086.44181061555</v>
      </c>
      <c r="F14" s="123">
        <f>VLOOKUP(C14,'Curr Pay Plan'!$A$2:$D$100,4)</f>
        <v>103162.1936212311</v>
      </c>
      <c r="G14" s="124">
        <v>98191</v>
      </c>
      <c r="H14" s="52">
        <f t="shared" ref="H14:H20" si="2">G14/E14</f>
        <v>1.1147118442030963</v>
      </c>
      <c r="I14" s="53">
        <f t="shared" ref="I14:I21" si="3">(F14/D14)-1</f>
        <v>0.41297382097376545</v>
      </c>
      <c r="J14" s="175"/>
      <c r="K14" s="7"/>
      <c r="L14" s="7"/>
      <c r="M14" s="7"/>
      <c r="N14" s="7"/>
    </row>
    <row r="15" spans="1:14">
      <c r="A15" s="154" t="s">
        <v>11</v>
      </c>
      <c r="B15" s="141">
        <f t="shared" ref="B15:B20" si="4">D15*104%</f>
        <v>64417.154285714285</v>
      </c>
      <c r="C15" s="55">
        <f>(D15/D14)-1</f>
        <v>-0.15163695304658231</v>
      </c>
      <c r="D15" s="119">
        <f>AVERAGE(D2:D12)</f>
        <v>61939.571428571428</v>
      </c>
      <c r="E15" s="119">
        <f>AVERAGE(E2:E12)</f>
        <v>77338.142857142855</v>
      </c>
      <c r="F15" s="119">
        <f>AVERAGE(F2:F12)</f>
        <v>93771.857142857145</v>
      </c>
      <c r="G15" s="151">
        <f>AVERAGE(G2:G12)</f>
        <v>74725</v>
      </c>
      <c r="H15" s="49">
        <f t="shared" si="2"/>
        <v>0.96621146098672439</v>
      </c>
      <c r="I15" s="44">
        <f t="shared" si="3"/>
        <v>0.51392486225053458</v>
      </c>
      <c r="J15" s="175"/>
      <c r="K15" s="29"/>
      <c r="L15" s="29"/>
      <c r="M15" s="29"/>
      <c r="N15" s="29"/>
    </row>
    <row r="16" spans="1:14">
      <c r="A16" s="155" t="s">
        <v>21</v>
      </c>
      <c r="B16" s="141">
        <f t="shared" si="4"/>
        <v>64569.440000000002</v>
      </c>
      <c r="C16" s="55">
        <f>(D16/D14)-1</f>
        <v>-0.14963137589851572</v>
      </c>
      <c r="D16" s="119">
        <f>MEDIAN(D2:D12)</f>
        <v>62086</v>
      </c>
      <c r="E16" s="119">
        <f>MEDIAN(E2:E12)</f>
        <v>76411</v>
      </c>
      <c r="F16" s="119">
        <f>MEDIAN(F2:F12)</f>
        <v>91694</v>
      </c>
      <c r="G16" s="151">
        <f>MEDIAN(G2:G12)</f>
        <v>74402</v>
      </c>
      <c r="H16" s="49">
        <f t="shared" si="2"/>
        <v>0.97370797398280351</v>
      </c>
      <c r="I16" s="44">
        <f t="shared" si="3"/>
        <v>0.4768868988177688</v>
      </c>
      <c r="J16" s="175"/>
      <c r="K16" s="29"/>
      <c r="L16" s="29"/>
      <c r="M16" s="29"/>
      <c r="N16" s="29"/>
    </row>
    <row r="17" spans="1:14">
      <c r="A17" s="115" t="s">
        <v>22</v>
      </c>
      <c r="B17" s="141">
        <f t="shared" si="4"/>
        <v>64569.440000000002</v>
      </c>
      <c r="C17" s="55">
        <f>(D17/D14)-1</f>
        <v>-0.14963137589851572</v>
      </c>
      <c r="D17" s="119">
        <f>AVERAGE(D2:D4)</f>
        <v>62086</v>
      </c>
      <c r="E17" s="119">
        <f>AVERAGE(E2:E4)</f>
        <v>77607</v>
      </c>
      <c r="F17" s="119">
        <f>AVERAGE(F2:F4)</f>
        <v>93129</v>
      </c>
      <c r="G17" s="119">
        <f>AVERAGE(G2:G4)</f>
        <v>74402</v>
      </c>
      <c r="H17" s="50">
        <f t="shared" si="2"/>
        <v>0.95870217892715859</v>
      </c>
      <c r="I17" s="51">
        <f t="shared" si="3"/>
        <v>0.5</v>
      </c>
      <c r="J17" s="175"/>
      <c r="K17" s="29"/>
      <c r="L17" s="29"/>
      <c r="M17" s="29"/>
      <c r="N17" s="29"/>
    </row>
    <row r="18" spans="1:14">
      <c r="A18" s="154" t="s">
        <v>23</v>
      </c>
      <c r="B18" s="141">
        <f t="shared" si="4"/>
        <v>64569.440000000002</v>
      </c>
      <c r="C18" s="55">
        <f>(D18/D14)-1</f>
        <v>-0.14963137589851572</v>
      </c>
      <c r="D18" s="119">
        <f>MEDIAN(D2:D4)</f>
        <v>62086</v>
      </c>
      <c r="E18" s="119">
        <f>MEDIAN(E2:E4)</f>
        <v>77607</v>
      </c>
      <c r="F18" s="119">
        <f>MEDIAN(F2:F4)</f>
        <v>93129</v>
      </c>
      <c r="G18" s="151">
        <f>MEDIAN(G2:G4)</f>
        <v>74402</v>
      </c>
      <c r="H18" s="49">
        <f t="shared" si="2"/>
        <v>0.95870217892715859</v>
      </c>
      <c r="I18" s="44">
        <f t="shared" si="3"/>
        <v>0.5</v>
      </c>
      <c r="J18" s="175"/>
      <c r="K18" s="29"/>
      <c r="L18" s="29"/>
      <c r="M18" s="29"/>
      <c r="N18" s="29"/>
    </row>
    <row r="19" spans="1:14">
      <c r="A19" s="115" t="s">
        <v>81</v>
      </c>
      <c r="B19" s="141">
        <f t="shared" si="4"/>
        <v>64391.773333333331</v>
      </c>
      <c r="C19" s="55">
        <f>(D19/D14)-1</f>
        <v>-0.15197121590459339</v>
      </c>
      <c r="D19" s="119">
        <f>AVERAGE(D6:D12)</f>
        <v>61915.166666666664</v>
      </c>
      <c r="E19" s="119">
        <f>AVERAGE(E6:E12)</f>
        <v>77293.333333333328</v>
      </c>
      <c r="F19" s="119">
        <f>AVERAGE(F6:F12)</f>
        <v>93879</v>
      </c>
      <c r="G19" s="151">
        <f>AVERAGE(G6:G12)</f>
        <v>74805.75</v>
      </c>
      <c r="H19" s="49">
        <f t="shared" si="2"/>
        <v>0.96781632741072976</v>
      </c>
      <c r="I19" s="44">
        <f t="shared" si="3"/>
        <v>0.51625207609336443</v>
      </c>
      <c r="J19" s="175"/>
      <c r="K19" s="29"/>
      <c r="L19" s="29"/>
      <c r="M19" s="29"/>
      <c r="N19" s="29"/>
    </row>
    <row r="20" spans="1:14">
      <c r="A20" s="115" t="s">
        <v>80</v>
      </c>
      <c r="B20" s="141">
        <f t="shared" si="4"/>
        <v>65029.120000000003</v>
      </c>
      <c r="C20" s="55">
        <f>(D20/D14)-1</f>
        <v>-0.14357746790230308</v>
      </c>
      <c r="D20" s="119">
        <f>MEDIAN(D6:D12)</f>
        <v>62528</v>
      </c>
      <c r="E20" s="119">
        <f>MEDIAN(E6:E12)</f>
        <v>76136</v>
      </c>
      <c r="F20" s="119">
        <f>MEDIAN(F6:F12)</f>
        <v>90866.5</v>
      </c>
      <c r="G20" s="151">
        <f>MEDIAN(G6:G12)</f>
        <v>72528</v>
      </c>
      <c r="H20" s="49">
        <f t="shared" si="2"/>
        <v>0.95261111694861822</v>
      </c>
      <c r="I20" s="44">
        <f t="shared" si="3"/>
        <v>0.45321296059365412</v>
      </c>
      <c r="J20" s="175"/>
      <c r="K20" s="29"/>
      <c r="L20" s="29"/>
      <c r="M20" s="29"/>
      <c r="N20" s="29"/>
    </row>
    <row r="21" spans="1:14">
      <c r="A21" s="116" t="s">
        <v>24</v>
      </c>
      <c r="B21" s="116"/>
      <c r="C21" s="39">
        <v>80</v>
      </c>
      <c r="D21" s="123">
        <f>VLOOKUP(C21,'Curr Pay Plan'!$A$2:$D$100,2)</f>
        <v>73010.69</v>
      </c>
      <c r="E21" s="123">
        <f>VLOOKUP(C21,'Curr Pay Plan'!$A$2:$D$100,3)</f>
        <v>88086.44181061555</v>
      </c>
      <c r="F21" s="123">
        <f>VLOOKUP(C21,'Curr Pay Plan'!$A$2:$D$100,4)</f>
        <v>103162.1936212311</v>
      </c>
      <c r="G21" s="124"/>
      <c r="H21" s="52"/>
      <c r="I21" s="53">
        <f t="shared" si="3"/>
        <v>0.41297382097376545</v>
      </c>
      <c r="J21" s="175"/>
      <c r="K21" s="29"/>
      <c r="L21" s="29"/>
      <c r="M21" s="29"/>
      <c r="N21" s="29"/>
    </row>
    <row r="22" spans="1:14">
      <c r="A22" s="116" t="s">
        <v>25</v>
      </c>
      <c r="B22" s="116"/>
      <c r="C22" s="39"/>
      <c r="D22" s="123"/>
      <c r="E22" s="123"/>
      <c r="F22" s="123"/>
      <c r="G22" s="125"/>
      <c r="H22" s="50"/>
      <c r="I22" s="51"/>
      <c r="J22" s="175"/>
    </row>
    <row r="23" spans="1:14" ht="19.5" customHeight="1">
      <c r="A23" s="330"/>
      <c r="B23" s="330"/>
      <c r="C23" s="330"/>
      <c r="D23" s="330"/>
      <c r="E23" s="330"/>
      <c r="F23" s="330"/>
      <c r="G23" s="330"/>
      <c r="H23" s="330"/>
      <c r="I23" s="330"/>
      <c r="J23" s="330"/>
    </row>
    <row r="24" spans="1:14" ht="15" customHeight="1">
      <c r="A24" s="315"/>
      <c r="B24" s="315"/>
      <c r="C24" s="315"/>
      <c r="D24" s="315"/>
      <c r="E24" s="315"/>
      <c r="F24" s="315"/>
      <c r="G24" s="315"/>
      <c r="H24" s="315"/>
      <c r="I24" s="315"/>
      <c r="J24" s="315"/>
    </row>
    <row r="25" spans="1:14">
      <c r="A25" s="143" t="s">
        <v>28</v>
      </c>
      <c r="B25" s="143"/>
      <c r="C25" s="34"/>
      <c r="D25" s="292">
        <v>59129</v>
      </c>
      <c r="E25" s="292">
        <v>73912</v>
      </c>
      <c r="F25" s="292">
        <v>88694</v>
      </c>
      <c r="G25" s="107"/>
      <c r="H25" s="43">
        <f>G25/E25</f>
        <v>0</v>
      </c>
      <c r="I25" s="51">
        <f>(F25/D25)-1</f>
        <v>0.50000845608753752</v>
      </c>
      <c r="J25" s="14" t="s">
        <v>251</v>
      </c>
      <c r="K25" s="29"/>
      <c r="L25" s="29"/>
      <c r="M25" s="29"/>
      <c r="N25" s="29"/>
    </row>
    <row r="26" spans="1:14">
      <c r="A26" s="143" t="s">
        <v>31</v>
      </c>
      <c r="B26" s="143"/>
      <c r="C26" s="34"/>
      <c r="D26" s="117"/>
      <c r="E26" s="117"/>
      <c r="F26" s="117"/>
      <c r="G26" s="117"/>
      <c r="H26" s="43"/>
      <c r="I26" s="51"/>
      <c r="J26" s="14" t="s">
        <v>1187</v>
      </c>
      <c r="K26" s="29"/>
      <c r="L26" s="29"/>
      <c r="M26" s="29"/>
      <c r="N26" s="29"/>
    </row>
    <row r="27" spans="1:14">
      <c r="A27" s="143" t="s">
        <v>187</v>
      </c>
      <c r="B27" s="143"/>
      <c r="C27" s="35"/>
      <c r="D27" s="117"/>
      <c r="E27" s="117"/>
      <c r="F27" s="117"/>
      <c r="G27" s="117"/>
      <c r="H27" s="43"/>
      <c r="I27" s="51"/>
      <c r="J27" s="14" t="s">
        <v>1187</v>
      </c>
      <c r="K27" s="29"/>
      <c r="L27" s="29"/>
      <c r="M27" s="29"/>
      <c r="N27" s="29"/>
    </row>
    <row r="28" spans="1:14">
      <c r="C28" s="34"/>
      <c r="D28" s="117"/>
      <c r="E28" s="117"/>
      <c r="F28" s="117"/>
      <c r="G28" s="117"/>
      <c r="H28" s="43"/>
      <c r="I28" s="51"/>
      <c r="K28" s="29"/>
      <c r="L28" s="29"/>
      <c r="M28" s="29"/>
      <c r="N28" s="29"/>
    </row>
    <row r="29" spans="1:14">
      <c r="A29" s="143" t="s">
        <v>188</v>
      </c>
      <c r="B29" s="143"/>
      <c r="C29" s="34"/>
      <c r="D29" s="293">
        <v>45465</v>
      </c>
      <c r="E29" s="293">
        <v>53910</v>
      </c>
      <c r="F29" s="293">
        <v>63945</v>
      </c>
      <c r="G29" s="117"/>
      <c r="H29" s="43">
        <f t="shared" ref="H29:H35" si="5">G29/E29</f>
        <v>0</v>
      </c>
      <c r="I29" s="51">
        <f t="shared" ref="I29:I35" si="6">(F29/D29)-1</f>
        <v>0.40646651270207856</v>
      </c>
      <c r="J29" s="14" t="s">
        <v>230</v>
      </c>
      <c r="K29" s="29"/>
      <c r="L29" s="29"/>
      <c r="M29" s="29"/>
      <c r="N29" s="29"/>
    </row>
    <row r="30" spans="1:14">
      <c r="A30" s="143" t="s">
        <v>29</v>
      </c>
      <c r="B30" s="143"/>
      <c r="C30" s="34"/>
      <c r="D30" s="300">
        <v>51815</v>
      </c>
      <c r="E30" s="300">
        <v>68655</v>
      </c>
      <c r="F30" s="300">
        <v>85496</v>
      </c>
      <c r="G30" s="107"/>
      <c r="H30" s="43">
        <f t="shared" si="5"/>
        <v>0</v>
      </c>
      <c r="I30" s="51">
        <f t="shared" si="6"/>
        <v>0.65002412428833356</v>
      </c>
      <c r="J30" s="14" t="s">
        <v>1189</v>
      </c>
      <c r="K30" s="29"/>
      <c r="L30" s="29"/>
      <c r="M30" s="29"/>
      <c r="N30" s="29"/>
    </row>
    <row r="31" spans="1:14">
      <c r="A31" s="143" t="s">
        <v>246</v>
      </c>
      <c r="B31" s="143"/>
      <c r="C31" s="34"/>
      <c r="D31" s="292">
        <v>47207</v>
      </c>
      <c r="E31" s="292">
        <v>60189</v>
      </c>
      <c r="F31" s="292">
        <v>73171</v>
      </c>
      <c r="G31" s="107"/>
      <c r="H31" s="43">
        <f t="shared" si="5"/>
        <v>0</v>
      </c>
      <c r="I31" s="51">
        <f t="shared" si="6"/>
        <v>0.55000317749486305</v>
      </c>
      <c r="J31" s="14" t="s">
        <v>230</v>
      </c>
      <c r="K31" s="29"/>
      <c r="L31" s="29"/>
      <c r="M31" s="29"/>
      <c r="N31" s="29"/>
    </row>
    <row r="32" spans="1:14">
      <c r="A32" s="143" t="s">
        <v>32</v>
      </c>
      <c r="B32" s="143"/>
      <c r="C32" s="34"/>
      <c r="D32" s="295">
        <v>52987</v>
      </c>
      <c r="E32" s="295">
        <v>67824</v>
      </c>
      <c r="F32" s="295">
        <v>82661</v>
      </c>
      <c r="G32" s="114"/>
      <c r="H32" s="43">
        <f t="shared" si="5"/>
        <v>0</v>
      </c>
      <c r="I32" s="51">
        <f t="shared" si="6"/>
        <v>0.56002415686866591</v>
      </c>
      <c r="J32" s="14" t="s">
        <v>230</v>
      </c>
      <c r="K32" s="29"/>
      <c r="L32" s="29"/>
      <c r="M32" s="29"/>
      <c r="N32" s="29"/>
    </row>
    <row r="33" spans="1:14">
      <c r="A33" s="143" t="s">
        <v>33</v>
      </c>
      <c r="B33" s="143"/>
      <c r="C33" s="34"/>
      <c r="D33" s="107"/>
      <c r="E33" s="107"/>
      <c r="F33" s="107"/>
      <c r="G33" s="107"/>
      <c r="H33" s="43" t="e">
        <f t="shared" si="5"/>
        <v>#DIV/0!</v>
      </c>
      <c r="I33" s="51" t="e">
        <f t="shared" si="6"/>
        <v>#DIV/0!</v>
      </c>
      <c r="K33" s="29"/>
      <c r="L33" s="29"/>
      <c r="M33" s="29"/>
      <c r="N33" s="29"/>
    </row>
    <row r="34" spans="1:14">
      <c r="A34" s="143" t="s">
        <v>34</v>
      </c>
      <c r="B34" s="143"/>
      <c r="C34" s="34"/>
      <c r="D34" s="293">
        <v>58218</v>
      </c>
      <c r="E34" s="293">
        <v>72773</v>
      </c>
      <c r="F34" s="293">
        <v>87327</v>
      </c>
      <c r="G34" s="117"/>
      <c r="H34" s="43">
        <f t="shared" si="5"/>
        <v>0</v>
      </c>
      <c r="I34" s="51">
        <f t="shared" si="6"/>
        <v>0.5</v>
      </c>
      <c r="J34" s="14" t="s">
        <v>1194</v>
      </c>
      <c r="K34" s="29"/>
      <c r="L34" s="29"/>
      <c r="M34" s="29"/>
      <c r="N34" s="29"/>
    </row>
    <row r="35" spans="1:14">
      <c r="A35" s="143" t="s">
        <v>35</v>
      </c>
      <c r="B35" s="143"/>
      <c r="C35" s="34"/>
      <c r="D35" s="107"/>
      <c r="E35" s="107"/>
      <c r="F35" s="107"/>
      <c r="G35" s="107"/>
      <c r="H35" s="43" t="e">
        <f t="shared" si="5"/>
        <v>#DIV/0!</v>
      </c>
      <c r="I35" s="51" t="e">
        <f t="shared" si="6"/>
        <v>#DIV/0!</v>
      </c>
      <c r="K35" s="29"/>
      <c r="L35" s="29"/>
      <c r="M35" s="29"/>
      <c r="N35" s="29"/>
    </row>
    <row r="36" spans="1:14" ht="4.9000000000000004" customHeight="1">
      <c r="A36" s="165"/>
      <c r="B36" s="165"/>
      <c r="C36" s="167"/>
      <c r="D36" s="168"/>
      <c r="E36" s="168"/>
      <c r="F36" s="168"/>
      <c r="G36" s="168"/>
      <c r="H36" s="169"/>
      <c r="I36" s="170"/>
      <c r="J36" s="165"/>
      <c r="K36" s="29"/>
      <c r="L36" s="29"/>
      <c r="M36" s="29"/>
      <c r="N36" s="29"/>
    </row>
    <row r="37" spans="1:14">
      <c r="A37" s="171" t="s">
        <v>230</v>
      </c>
      <c r="B37" s="171"/>
      <c r="C37" s="39">
        <v>71</v>
      </c>
      <c r="D37" s="123">
        <f>VLOOKUP(C37,'Curr Pay Plan'!$A$2:$D$100,2)</f>
        <v>46811.5</v>
      </c>
      <c r="E37" s="123">
        <f>VLOOKUP(C37,'Curr Pay Plan'!$A$2:$D$100,3)</f>
        <v>56477.462010256721</v>
      </c>
      <c r="F37" s="123">
        <f>VLOOKUP(C37,'Curr Pay Plan'!$A$2:$D$100,4)</f>
        <v>66143.424020513441</v>
      </c>
      <c r="G37" s="124">
        <v>52412</v>
      </c>
      <c r="H37" s="52">
        <f t="shared" ref="H37:H43" si="7">G37/E37</f>
        <v>0.92801620565884491</v>
      </c>
      <c r="I37" s="53">
        <f t="shared" ref="I37:I44" si="8">(F37/D37)-1</f>
        <v>0.41297382097376589</v>
      </c>
      <c r="J37" s="175"/>
      <c r="K37" s="7"/>
      <c r="L37" s="7"/>
      <c r="M37" s="7"/>
      <c r="N37" s="7"/>
    </row>
    <row r="38" spans="1:14">
      <c r="A38" s="154" t="s">
        <v>11</v>
      </c>
      <c r="B38" s="141">
        <f t="shared" ref="B38:B43" si="9">D38*104%</f>
        <v>54568.973333333335</v>
      </c>
      <c r="C38" s="55">
        <f>(D38/D37)-1</f>
        <v>0.12088197700707437</v>
      </c>
      <c r="D38" s="119">
        <f>AVERAGE(D25:D35)</f>
        <v>52470.166666666664</v>
      </c>
      <c r="E38" s="119">
        <f>AVERAGE(E25:E35)</f>
        <v>66210.5</v>
      </c>
      <c r="F38" s="119">
        <f>AVERAGE(F25:F35)</f>
        <v>80215.666666666672</v>
      </c>
      <c r="G38" s="151" t="e">
        <f>AVERAGE(G25:G35)</f>
        <v>#DIV/0!</v>
      </c>
      <c r="H38" s="49" t="e">
        <f t="shared" si="7"/>
        <v>#DIV/0!</v>
      </c>
      <c r="I38" s="44">
        <f t="shared" si="8"/>
        <v>0.52878619914173464</v>
      </c>
      <c r="J38" s="175"/>
      <c r="K38" s="29"/>
      <c r="L38" s="29"/>
      <c r="M38" s="29"/>
      <c r="N38" s="29"/>
    </row>
    <row r="39" spans="1:14">
      <c r="A39" s="155" t="s">
        <v>21</v>
      </c>
      <c r="B39" s="141">
        <f t="shared" si="9"/>
        <v>54497.04</v>
      </c>
      <c r="C39" s="55">
        <f>(D39/D37)-1</f>
        <v>0.11940441985409578</v>
      </c>
      <c r="D39" s="119">
        <f>MEDIAN(D25:D35)</f>
        <v>52401</v>
      </c>
      <c r="E39" s="119">
        <f>MEDIAN(E25:E35)</f>
        <v>68239.5</v>
      </c>
      <c r="F39" s="119">
        <f>MEDIAN(F25:F35)</f>
        <v>84078.5</v>
      </c>
      <c r="G39" s="151" t="e">
        <f>MEDIAN(G25:G35)</f>
        <v>#NUM!</v>
      </c>
      <c r="H39" s="49" t="e">
        <f t="shared" si="7"/>
        <v>#NUM!</v>
      </c>
      <c r="I39" s="44">
        <f t="shared" si="8"/>
        <v>0.60452090608957842</v>
      </c>
      <c r="J39" s="175"/>
      <c r="K39" s="29"/>
      <c r="L39" s="29"/>
      <c r="M39" s="29"/>
      <c r="N39" s="29"/>
    </row>
    <row r="40" spans="1:14">
      <c r="A40" s="115" t="s">
        <v>22</v>
      </c>
      <c r="B40" s="141">
        <f t="shared" si="9"/>
        <v>61494.16</v>
      </c>
      <c r="C40" s="55">
        <f>(D40/D37)-1</f>
        <v>0.26312978648409047</v>
      </c>
      <c r="D40" s="119">
        <f>AVERAGE(D25:D27)</f>
        <v>59129</v>
      </c>
      <c r="E40" s="119">
        <f>AVERAGE(E25:E27)</f>
        <v>73912</v>
      </c>
      <c r="F40" s="119">
        <f>AVERAGE(F25:F27)</f>
        <v>88694</v>
      </c>
      <c r="G40" s="119" t="e">
        <f>AVERAGE(G25:G27)</f>
        <v>#DIV/0!</v>
      </c>
      <c r="H40" s="50" t="e">
        <f t="shared" si="7"/>
        <v>#DIV/0!</v>
      </c>
      <c r="I40" s="51">
        <f t="shared" si="8"/>
        <v>0.50000845608753752</v>
      </c>
      <c r="J40" s="175"/>
      <c r="K40" s="29"/>
      <c r="L40" s="29"/>
      <c r="M40" s="29"/>
      <c r="N40" s="29"/>
    </row>
    <row r="41" spans="1:14">
      <c r="A41" s="154" t="s">
        <v>23</v>
      </c>
      <c r="B41" s="141">
        <f t="shared" si="9"/>
        <v>61494.16</v>
      </c>
      <c r="C41" s="55">
        <f>(D41/D37)-1</f>
        <v>0.26312978648409047</v>
      </c>
      <c r="D41" s="119">
        <f>MEDIAN(D25:D27)</f>
        <v>59129</v>
      </c>
      <c r="E41" s="119">
        <f>MEDIAN(E25:E27)</f>
        <v>73912</v>
      </c>
      <c r="F41" s="119">
        <f>MEDIAN(F25:F27)</f>
        <v>88694</v>
      </c>
      <c r="G41" s="151" t="e">
        <f>MEDIAN(G25:G27)</f>
        <v>#NUM!</v>
      </c>
      <c r="H41" s="49" t="e">
        <f t="shared" si="7"/>
        <v>#NUM!</v>
      </c>
      <c r="I41" s="44">
        <f t="shared" si="8"/>
        <v>0.50000845608753752</v>
      </c>
      <c r="J41" s="175"/>
      <c r="K41" s="29"/>
      <c r="L41" s="29"/>
      <c r="M41" s="29"/>
      <c r="N41" s="29"/>
    </row>
    <row r="42" spans="1:14">
      <c r="A42" s="115" t="s">
        <v>81</v>
      </c>
      <c r="B42" s="141">
        <f t="shared" si="9"/>
        <v>53183.936000000002</v>
      </c>
      <c r="C42" s="55">
        <f>(D42/D37)-1</f>
        <v>9.2432415111671329E-2</v>
      </c>
      <c r="D42" s="119">
        <f>AVERAGE(D29:D35)</f>
        <v>51138.400000000001</v>
      </c>
      <c r="E42" s="119">
        <f>AVERAGE(E29:E35)</f>
        <v>64670.2</v>
      </c>
      <c r="F42" s="119">
        <f>AVERAGE(F29:F35)</f>
        <v>78520</v>
      </c>
      <c r="G42" s="151" t="e">
        <f>AVERAGE(G29:G35)</f>
        <v>#DIV/0!</v>
      </c>
      <c r="H42" s="49" t="e">
        <f t="shared" si="7"/>
        <v>#DIV/0!</v>
      </c>
      <c r="I42" s="44">
        <f t="shared" si="8"/>
        <v>0.53544107754642289</v>
      </c>
      <c r="J42" s="175"/>
      <c r="K42" s="29"/>
      <c r="L42" s="29"/>
      <c r="M42" s="29"/>
      <c r="N42" s="29"/>
    </row>
    <row r="43" spans="1:14">
      <c r="A43" s="115" t="s">
        <v>80</v>
      </c>
      <c r="B43" s="141">
        <f t="shared" si="9"/>
        <v>53887.6</v>
      </c>
      <c r="C43" s="55">
        <f>(D43/D37)-1</f>
        <v>0.10688612840861755</v>
      </c>
      <c r="D43" s="119">
        <f>MEDIAN(D29:D35)</f>
        <v>51815</v>
      </c>
      <c r="E43" s="119">
        <f>MEDIAN(E29:E35)</f>
        <v>67824</v>
      </c>
      <c r="F43" s="119">
        <f>MEDIAN(F29:F35)</f>
        <v>82661</v>
      </c>
      <c r="G43" s="151" t="e">
        <f>MEDIAN(G29:G35)</f>
        <v>#NUM!</v>
      </c>
      <c r="H43" s="49" t="e">
        <f t="shared" si="7"/>
        <v>#NUM!</v>
      </c>
      <c r="I43" s="44">
        <f t="shared" si="8"/>
        <v>0.5953102383479687</v>
      </c>
      <c r="J43" s="175"/>
      <c r="K43" s="29"/>
      <c r="L43" s="29"/>
      <c r="M43" s="29"/>
      <c r="N43" s="29"/>
    </row>
    <row r="44" spans="1:14">
      <c r="A44" s="116" t="s">
        <v>24</v>
      </c>
      <c r="B44" s="116"/>
      <c r="C44" s="39">
        <v>74</v>
      </c>
      <c r="D44" s="123">
        <f>VLOOKUP(C44,'Curr Pay Plan'!$A$2:$D$100,2)</f>
        <v>54287.72</v>
      </c>
      <c r="E44" s="123">
        <f>VLOOKUP(C44,'Curr Pay Plan'!$A$2:$D$100,3)</f>
        <v>65497.423580176954</v>
      </c>
      <c r="F44" s="123">
        <f>VLOOKUP(C44,'Curr Pay Plan'!$A$2:$D$100,4)</f>
        <v>76707.127160353906</v>
      </c>
      <c r="G44" s="124"/>
      <c r="H44" s="52"/>
      <c r="I44" s="53">
        <f t="shared" si="8"/>
        <v>0.41297382097376545</v>
      </c>
      <c r="J44" s="175"/>
      <c r="K44" s="29"/>
      <c r="L44" s="29"/>
      <c r="M44" s="29"/>
      <c r="N44" s="29"/>
    </row>
    <row r="45" spans="1:14">
      <c r="A45" s="116" t="s">
        <v>25</v>
      </c>
      <c r="B45" s="116"/>
      <c r="C45" s="39"/>
      <c r="D45" s="123"/>
      <c r="E45" s="123"/>
      <c r="F45" s="123"/>
      <c r="G45" s="125"/>
      <c r="H45" s="50"/>
      <c r="I45" s="51"/>
      <c r="J45" s="175"/>
    </row>
    <row r="46" spans="1:14" ht="15.75" customHeight="1">
      <c r="A46" s="330"/>
      <c r="B46" s="330"/>
      <c r="C46" s="330"/>
      <c r="D46" s="330"/>
      <c r="E46" s="330"/>
      <c r="F46" s="330"/>
      <c r="G46" s="330"/>
      <c r="H46" s="330"/>
      <c r="I46" s="330"/>
      <c r="J46" s="330"/>
    </row>
    <row r="47" spans="1:14" ht="15" customHeight="1">
      <c r="A47" s="311"/>
      <c r="B47" s="311"/>
      <c r="C47" s="311"/>
      <c r="D47" s="311"/>
      <c r="E47" s="311"/>
      <c r="F47" s="311"/>
      <c r="G47" s="311"/>
      <c r="H47" s="311"/>
      <c r="I47" s="311"/>
      <c r="J47" s="311"/>
    </row>
    <row r="48" spans="1:14">
      <c r="A48" s="143" t="s">
        <v>28</v>
      </c>
      <c r="B48" s="143"/>
      <c r="C48" s="34"/>
      <c r="D48" s="292">
        <v>56314</v>
      </c>
      <c r="E48" s="292">
        <v>70392</v>
      </c>
      <c r="F48" s="292">
        <v>84471</v>
      </c>
      <c r="G48" s="107"/>
      <c r="H48" s="43">
        <f>G48/E48</f>
        <v>0</v>
      </c>
      <c r="I48" s="51">
        <f>(F48/D48)-1</f>
        <v>0.5</v>
      </c>
      <c r="J48" s="14" t="s">
        <v>250</v>
      </c>
      <c r="K48" s="29"/>
      <c r="L48" s="29"/>
      <c r="M48" s="29"/>
      <c r="N48" s="29"/>
    </row>
    <row r="49" spans="1:14">
      <c r="A49" s="143" t="s">
        <v>31</v>
      </c>
      <c r="B49" s="143"/>
      <c r="C49" s="34"/>
      <c r="D49" s="107"/>
      <c r="E49" s="107"/>
      <c r="F49" s="107"/>
      <c r="G49" s="107"/>
      <c r="H49" s="43"/>
      <c r="I49" s="51"/>
      <c r="J49" s="14" t="s">
        <v>1187</v>
      </c>
      <c r="K49" s="29"/>
      <c r="L49" s="29"/>
      <c r="M49" s="29"/>
      <c r="N49" s="29"/>
    </row>
    <row r="50" spans="1:14">
      <c r="A50" s="143" t="s">
        <v>187</v>
      </c>
      <c r="B50" s="143"/>
      <c r="C50" s="35"/>
      <c r="D50" s="117"/>
      <c r="E50" s="117"/>
      <c r="F50" s="117"/>
      <c r="G50" s="117"/>
      <c r="H50" s="43"/>
      <c r="I50" s="51"/>
      <c r="J50" s="14" t="s">
        <v>1187</v>
      </c>
      <c r="K50" s="29"/>
      <c r="L50" s="29"/>
      <c r="M50" s="29"/>
      <c r="N50" s="29"/>
    </row>
    <row r="51" spans="1:14">
      <c r="C51" s="34"/>
      <c r="D51" s="117"/>
      <c r="E51" s="117"/>
      <c r="F51" s="117"/>
      <c r="G51" s="117"/>
      <c r="H51" s="43"/>
      <c r="I51" s="51"/>
      <c r="K51" s="29"/>
      <c r="L51" s="29"/>
      <c r="M51" s="29"/>
      <c r="N51" s="29"/>
    </row>
    <row r="52" spans="1:14">
      <c r="A52" s="143" t="s">
        <v>188</v>
      </c>
      <c r="B52" s="143"/>
      <c r="C52" s="34"/>
      <c r="D52" s="292">
        <v>43581</v>
      </c>
      <c r="E52" s="292">
        <v>51690</v>
      </c>
      <c r="F52" s="292">
        <v>61290</v>
      </c>
      <c r="G52" s="107">
        <v>46035</v>
      </c>
      <c r="H52" s="43">
        <f t="shared" ref="H52:H58" si="10">G52/E52</f>
        <v>0.89059779454439936</v>
      </c>
      <c r="I52" s="51">
        <f t="shared" ref="I52:I58" si="11">(F52/D52)-1</f>
        <v>0.40634680250567912</v>
      </c>
      <c r="J52" s="14" t="s">
        <v>239</v>
      </c>
      <c r="K52" s="29"/>
      <c r="L52" s="29"/>
      <c r="M52" s="29"/>
      <c r="N52" s="29"/>
    </row>
    <row r="53" spans="1:14">
      <c r="A53" s="143" t="s">
        <v>29</v>
      </c>
      <c r="B53" s="143"/>
      <c r="C53" s="34"/>
      <c r="D53" s="300">
        <v>46992</v>
      </c>
      <c r="E53" s="300">
        <v>62265</v>
      </c>
      <c r="F53" s="300">
        <v>77538</v>
      </c>
      <c r="G53" s="107"/>
      <c r="H53" s="43">
        <f t="shared" si="10"/>
        <v>0</v>
      </c>
      <c r="I53" s="51">
        <f t="shared" si="11"/>
        <v>0.65002553626149129</v>
      </c>
      <c r="J53" s="14" t="s">
        <v>1188</v>
      </c>
      <c r="K53" s="29"/>
      <c r="L53" s="29"/>
      <c r="M53" s="29"/>
      <c r="N53" s="29"/>
    </row>
    <row r="54" spans="1:14">
      <c r="A54" s="143" t="s">
        <v>232</v>
      </c>
      <c r="B54" s="143"/>
      <c r="C54" s="34"/>
      <c r="D54" s="292">
        <v>43395</v>
      </c>
      <c r="E54" s="292">
        <v>55328</v>
      </c>
      <c r="F54" s="292">
        <v>67262</v>
      </c>
      <c r="G54" s="117"/>
      <c r="H54" s="43">
        <f t="shared" si="10"/>
        <v>0</v>
      </c>
      <c r="I54" s="51">
        <f t="shared" si="11"/>
        <v>0.54999423896762289</v>
      </c>
      <c r="J54" s="14" t="s">
        <v>239</v>
      </c>
      <c r="K54" s="29"/>
      <c r="L54" s="29"/>
      <c r="M54" s="29"/>
      <c r="N54" s="29"/>
    </row>
    <row r="55" spans="1:14">
      <c r="A55" s="143" t="s">
        <v>32</v>
      </c>
      <c r="B55" s="143"/>
      <c r="C55" s="34"/>
      <c r="D55" s="295">
        <v>50560</v>
      </c>
      <c r="E55" s="295">
        <v>64718</v>
      </c>
      <c r="F55" s="295">
        <v>78875</v>
      </c>
      <c r="G55" s="114"/>
      <c r="H55" s="43">
        <f t="shared" si="10"/>
        <v>0</v>
      </c>
      <c r="I55" s="51">
        <f t="shared" si="11"/>
        <v>0.56002768987341778</v>
      </c>
      <c r="J55" s="14" t="s">
        <v>239</v>
      </c>
      <c r="K55" s="29"/>
      <c r="L55" s="29"/>
      <c r="M55" s="29"/>
      <c r="N55" s="29"/>
    </row>
    <row r="56" spans="1:14">
      <c r="A56" s="143" t="s">
        <v>33</v>
      </c>
      <c r="B56" s="143"/>
      <c r="C56" s="34"/>
      <c r="D56" s="107"/>
      <c r="E56" s="107"/>
      <c r="F56" s="107"/>
      <c r="G56" s="107"/>
      <c r="H56" s="43" t="e">
        <f t="shared" si="10"/>
        <v>#DIV/0!</v>
      </c>
      <c r="I56" s="51" t="e">
        <f t="shared" si="11"/>
        <v>#DIV/0!</v>
      </c>
      <c r="K56" s="29"/>
      <c r="L56" s="29"/>
      <c r="M56" s="29"/>
      <c r="N56" s="29"/>
    </row>
    <row r="57" spans="1:14">
      <c r="A57" s="143" t="s">
        <v>34</v>
      </c>
      <c r="B57" s="143"/>
      <c r="C57" s="34"/>
      <c r="D57" s="292">
        <v>55446</v>
      </c>
      <c r="E57" s="292">
        <v>69308</v>
      </c>
      <c r="F57" s="292">
        <v>83169</v>
      </c>
      <c r="G57" s="107"/>
      <c r="H57" s="43">
        <f t="shared" si="10"/>
        <v>0</v>
      </c>
      <c r="I57" s="51">
        <f t="shared" si="11"/>
        <v>0.5</v>
      </c>
      <c r="J57" s="14" t="s">
        <v>1295</v>
      </c>
      <c r="K57" s="29"/>
      <c r="L57" s="29"/>
      <c r="M57" s="29"/>
      <c r="N57" s="29"/>
    </row>
    <row r="58" spans="1:14">
      <c r="A58" s="143" t="s">
        <v>35</v>
      </c>
      <c r="B58" s="143"/>
      <c r="C58" s="34"/>
      <c r="D58" s="119"/>
      <c r="E58" s="119"/>
      <c r="F58" s="119"/>
      <c r="G58" s="117"/>
      <c r="H58" s="43" t="e">
        <f t="shared" si="10"/>
        <v>#DIV/0!</v>
      </c>
      <c r="I58" s="51" t="e">
        <f t="shared" si="11"/>
        <v>#DIV/0!</v>
      </c>
      <c r="K58" s="29"/>
      <c r="L58" s="29"/>
      <c r="M58" s="29"/>
      <c r="N58" s="29"/>
    </row>
    <row r="59" spans="1:14" ht="4.9000000000000004" customHeight="1">
      <c r="A59" s="165"/>
      <c r="B59" s="165"/>
      <c r="C59" s="167"/>
      <c r="D59" s="168"/>
      <c r="E59" s="168"/>
      <c r="F59" s="168"/>
      <c r="G59" s="168"/>
      <c r="H59" s="169"/>
      <c r="I59" s="170"/>
      <c r="J59" s="165"/>
      <c r="K59" s="29"/>
      <c r="L59" s="29"/>
      <c r="M59" s="29"/>
      <c r="N59" s="29"/>
    </row>
    <row r="60" spans="1:14">
      <c r="A60" s="171" t="s">
        <v>231</v>
      </c>
      <c r="B60" s="171"/>
      <c r="C60" s="39">
        <v>71</v>
      </c>
      <c r="D60" s="123">
        <f>VLOOKUP(C60,'Curr Pay Plan'!$A$2:$D$100,2)</f>
        <v>46811.5</v>
      </c>
      <c r="E60" s="123">
        <f>VLOOKUP(C60,'Curr Pay Plan'!$A$2:$D$100,3)</f>
        <v>56477.462010256721</v>
      </c>
      <c r="F60" s="123">
        <f>VLOOKUP(C60,'Curr Pay Plan'!$A$2:$D$100,4)</f>
        <v>66143.424020513441</v>
      </c>
      <c r="G60" s="124">
        <v>52412</v>
      </c>
      <c r="H60" s="52">
        <f t="shared" ref="H60:H66" si="12">G60/E60</f>
        <v>0.92801620565884491</v>
      </c>
      <c r="I60" s="53">
        <f t="shared" ref="I60:I67" si="13">(F60/D60)-1</f>
        <v>0.41297382097376589</v>
      </c>
      <c r="J60" s="175"/>
      <c r="K60" s="7"/>
      <c r="L60" s="7"/>
      <c r="M60" s="7"/>
      <c r="N60" s="7"/>
    </row>
    <row r="61" spans="1:14">
      <c r="A61" s="154" t="s">
        <v>11</v>
      </c>
      <c r="B61" s="141">
        <f t="shared" ref="B61:B66" si="14">D61*104%</f>
        <v>51356.58666666667</v>
      </c>
      <c r="C61" s="55">
        <f>(D61/D60)-1</f>
        <v>5.4897478895855389E-2</v>
      </c>
      <c r="D61" s="119">
        <f>AVERAGE(D48:D58)</f>
        <v>49381.333333333336</v>
      </c>
      <c r="E61" s="119">
        <f>AVERAGE(E48:E58)</f>
        <v>62283.5</v>
      </c>
      <c r="F61" s="119">
        <f>AVERAGE(F48:F58)</f>
        <v>75434.166666666672</v>
      </c>
      <c r="G61" s="151">
        <f>AVERAGE(G48:G58)</f>
        <v>46035</v>
      </c>
      <c r="H61" s="49">
        <f t="shared" si="12"/>
        <v>0.7391203127634125</v>
      </c>
      <c r="I61" s="44">
        <f t="shared" si="13"/>
        <v>0.52758464737012645</v>
      </c>
      <c r="J61" s="175"/>
      <c r="K61" s="29"/>
      <c r="L61" s="29"/>
      <c r="M61" s="29"/>
      <c r="N61" s="29"/>
    </row>
    <row r="62" spans="1:14">
      <c r="A62" s="155" t="s">
        <v>21</v>
      </c>
      <c r="B62" s="141">
        <f t="shared" si="14"/>
        <v>50727.040000000001</v>
      </c>
      <c r="C62" s="55">
        <f>(D62/D60)-1</f>
        <v>4.1966183523279632E-2</v>
      </c>
      <c r="D62" s="119">
        <f>MEDIAN(D48:D58)</f>
        <v>48776</v>
      </c>
      <c r="E62" s="119">
        <f>MEDIAN(E48:E58)</f>
        <v>63491.5</v>
      </c>
      <c r="F62" s="119">
        <f>MEDIAN(F48:F58)</f>
        <v>78206.5</v>
      </c>
      <c r="G62" s="151">
        <f>MEDIAN(G48:G58)</f>
        <v>46035</v>
      </c>
      <c r="H62" s="49">
        <f t="shared" si="12"/>
        <v>0.72505768488695332</v>
      </c>
      <c r="I62" s="44">
        <f t="shared" si="13"/>
        <v>0.60338076103001481</v>
      </c>
      <c r="J62" s="175"/>
      <c r="K62" s="29"/>
      <c r="L62" s="29"/>
      <c r="M62" s="29"/>
      <c r="N62" s="29"/>
    </row>
    <row r="63" spans="1:14">
      <c r="A63" s="115" t="s">
        <v>22</v>
      </c>
      <c r="B63" s="141">
        <f t="shared" si="14"/>
        <v>58566.560000000005</v>
      </c>
      <c r="C63" s="55">
        <f>(D63/D60)-1</f>
        <v>0.20299499054719461</v>
      </c>
      <c r="D63" s="119">
        <f>AVERAGE(D48:D50)</f>
        <v>56314</v>
      </c>
      <c r="E63" s="119">
        <f>AVERAGE(E48:E50)</f>
        <v>70392</v>
      </c>
      <c r="F63" s="119">
        <f>AVERAGE(F48:F50)</f>
        <v>84471</v>
      </c>
      <c r="G63" s="119" t="e">
        <f>AVERAGE(G48:G50)</f>
        <v>#DIV/0!</v>
      </c>
      <c r="H63" s="50" t="e">
        <f t="shared" si="12"/>
        <v>#DIV/0!</v>
      </c>
      <c r="I63" s="51">
        <f t="shared" si="13"/>
        <v>0.5</v>
      </c>
      <c r="J63" s="175"/>
      <c r="K63" s="29"/>
      <c r="L63" s="29"/>
      <c r="M63" s="29"/>
      <c r="N63" s="29"/>
    </row>
    <row r="64" spans="1:14">
      <c r="A64" s="154" t="s">
        <v>23</v>
      </c>
      <c r="B64" s="141">
        <f t="shared" si="14"/>
        <v>58566.560000000005</v>
      </c>
      <c r="C64" s="55">
        <f>(D64/D60)-1</f>
        <v>0.20299499054719461</v>
      </c>
      <c r="D64" s="119">
        <f>MEDIAN(D48:D50)</f>
        <v>56314</v>
      </c>
      <c r="E64" s="119">
        <f>MEDIAN(E48:E50)</f>
        <v>70392</v>
      </c>
      <c r="F64" s="119">
        <f>MEDIAN(F48:F50)</f>
        <v>84471</v>
      </c>
      <c r="G64" s="151" t="e">
        <f>MEDIAN(G48:G50)</f>
        <v>#NUM!</v>
      </c>
      <c r="H64" s="49" t="e">
        <f t="shared" si="12"/>
        <v>#NUM!</v>
      </c>
      <c r="I64" s="44">
        <f t="shared" si="13"/>
        <v>0.5</v>
      </c>
      <c r="J64" s="175"/>
      <c r="K64" s="29"/>
      <c r="L64" s="29"/>
      <c r="M64" s="29"/>
      <c r="N64" s="29"/>
    </row>
    <row r="65" spans="1:14">
      <c r="A65" s="115" t="s">
        <v>81</v>
      </c>
      <c r="B65" s="141">
        <f t="shared" si="14"/>
        <v>49914.592000000004</v>
      </c>
      <c r="C65" s="55">
        <f>(D65/D60)-1</f>
        <v>2.5277976565587501E-2</v>
      </c>
      <c r="D65" s="119">
        <f>AVERAGE(D52:D58)</f>
        <v>47994.8</v>
      </c>
      <c r="E65" s="119">
        <f>AVERAGE(E52:E58)</f>
        <v>60661.8</v>
      </c>
      <c r="F65" s="119">
        <f>AVERAGE(F52:F58)</f>
        <v>73626.8</v>
      </c>
      <c r="G65" s="151">
        <f>AVERAGE(G52:G58)</f>
        <v>46035</v>
      </c>
      <c r="H65" s="49">
        <f t="shared" si="12"/>
        <v>0.75887955847007504</v>
      </c>
      <c r="I65" s="44">
        <f t="shared" si="13"/>
        <v>0.53405785626776225</v>
      </c>
      <c r="J65" s="175"/>
      <c r="K65" s="29"/>
      <c r="L65" s="29"/>
      <c r="M65" s="29"/>
      <c r="N65" s="29"/>
    </row>
    <row r="66" spans="1:14">
      <c r="A66" s="115" t="s">
        <v>80</v>
      </c>
      <c r="B66" s="141">
        <f t="shared" si="14"/>
        <v>48871.68</v>
      </c>
      <c r="C66" s="55">
        <f>(D66/D60)-1</f>
        <v>3.8558901124723377E-3</v>
      </c>
      <c r="D66" s="119">
        <f>MEDIAN(D52:D58)</f>
        <v>46992</v>
      </c>
      <c r="E66" s="119">
        <f>MEDIAN(E52:E58)</f>
        <v>62265</v>
      </c>
      <c r="F66" s="119">
        <f>MEDIAN(F52:F58)</f>
        <v>77538</v>
      </c>
      <c r="G66" s="151">
        <f>MEDIAN(G52:G58)</f>
        <v>46035</v>
      </c>
      <c r="H66" s="49">
        <f t="shared" si="12"/>
        <v>0.73933991809202604</v>
      </c>
      <c r="I66" s="44">
        <f t="shared" si="13"/>
        <v>0.65002553626149129</v>
      </c>
      <c r="J66" s="175"/>
      <c r="K66" s="29"/>
      <c r="L66" s="29"/>
      <c r="M66" s="29"/>
      <c r="N66" s="29"/>
    </row>
    <row r="67" spans="1:14">
      <c r="A67" s="116" t="s">
        <v>24</v>
      </c>
      <c r="B67" s="116"/>
      <c r="C67" s="39">
        <v>72</v>
      </c>
      <c r="D67" s="123">
        <f>VLOOKUP(C67,'Curr Pay Plan'!$A$2:$D$100,2)</f>
        <v>49181.95</v>
      </c>
      <c r="E67" s="123">
        <f>VLOOKUP(C67,'Curr Pay Plan'!$A$2:$D$100,3)</f>
        <v>59337.378907220329</v>
      </c>
      <c r="F67" s="123">
        <f>VLOOKUP(C67,'Curr Pay Plan'!$A$2:$D$100,4)</f>
        <v>69492.807814440661</v>
      </c>
      <c r="G67" s="124"/>
      <c r="H67" s="52"/>
      <c r="I67" s="53">
        <f t="shared" si="13"/>
        <v>0.412973820973765</v>
      </c>
      <c r="J67" s="175"/>
      <c r="K67" s="29"/>
      <c r="L67" s="29"/>
      <c r="M67" s="29"/>
      <c r="N67" s="29"/>
    </row>
    <row r="68" spans="1:14">
      <c r="A68" s="116" t="s">
        <v>25</v>
      </c>
      <c r="B68" s="116"/>
      <c r="C68" s="39"/>
      <c r="D68" s="123"/>
      <c r="E68" s="123"/>
      <c r="F68" s="123"/>
      <c r="G68" s="125"/>
      <c r="H68" s="50"/>
      <c r="I68" s="51"/>
      <c r="J68" s="175"/>
    </row>
    <row r="69" spans="1:14" ht="21.75" customHeight="1">
      <c r="A69" s="330"/>
      <c r="B69" s="330"/>
      <c r="C69" s="330"/>
      <c r="D69" s="330"/>
      <c r="E69" s="330"/>
      <c r="F69" s="330"/>
      <c r="G69" s="330"/>
      <c r="H69" s="330"/>
      <c r="I69" s="330"/>
      <c r="J69" s="330"/>
    </row>
    <row r="70" spans="1:14" ht="15" customHeight="1">
      <c r="A70" s="311"/>
      <c r="B70" s="311"/>
      <c r="C70" s="311"/>
      <c r="D70" s="311"/>
      <c r="E70" s="311"/>
      <c r="F70" s="311"/>
      <c r="G70" s="311"/>
      <c r="H70" s="311"/>
      <c r="I70" s="311"/>
      <c r="J70" s="311"/>
    </row>
    <row r="71" spans="1:14">
      <c r="A71" s="143" t="s">
        <v>28</v>
      </c>
      <c r="B71" s="143"/>
      <c r="C71" s="34"/>
      <c r="D71" s="292">
        <v>53632</v>
      </c>
      <c r="E71" s="292">
        <v>67040</v>
      </c>
      <c r="F71" s="292">
        <v>80448</v>
      </c>
      <c r="G71" s="107"/>
      <c r="H71" s="43">
        <f>G71/E71</f>
        <v>0</v>
      </c>
      <c r="I71" s="51">
        <f>(F71/D71)-1</f>
        <v>0.5</v>
      </c>
      <c r="J71" s="14" t="s">
        <v>48</v>
      </c>
      <c r="K71" s="29"/>
      <c r="L71" s="29"/>
      <c r="M71" s="29"/>
      <c r="N71" s="29"/>
    </row>
    <row r="72" spans="1:14">
      <c r="A72" s="143" t="s">
        <v>31</v>
      </c>
      <c r="B72" s="143"/>
      <c r="C72" s="34"/>
      <c r="D72" s="107"/>
      <c r="E72" s="107"/>
      <c r="F72" s="107"/>
      <c r="G72" s="107"/>
      <c r="H72" s="43"/>
      <c r="I72" s="51"/>
      <c r="J72" s="14" t="s">
        <v>1187</v>
      </c>
      <c r="K72" s="29"/>
      <c r="L72" s="29"/>
      <c r="M72" s="29"/>
      <c r="N72" s="29"/>
    </row>
    <row r="73" spans="1:14">
      <c r="A73" s="143" t="s">
        <v>187</v>
      </c>
      <c r="B73" s="143"/>
      <c r="C73" s="35"/>
      <c r="D73" s="117"/>
      <c r="E73" s="117"/>
      <c r="F73" s="117"/>
      <c r="G73" s="117"/>
      <c r="H73" s="43"/>
      <c r="I73" s="51"/>
      <c r="J73" s="14" t="s">
        <v>1187</v>
      </c>
      <c r="K73" s="29"/>
      <c r="L73" s="29"/>
      <c r="M73" s="29"/>
      <c r="N73" s="29"/>
    </row>
    <row r="74" spans="1:14">
      <c r="C74" s="34"/>
      <c r="D74" s="117"/>
      <c r="E74" s="117"/>
      <c r="F74" s="117"/>
      <c r="G74" s="117"/>
      <c r="H74" s="43"/>
      <c r="I74" s="51"/>
      <c r="K74" s="29"/>
      <c r="L74" s="29"/>
      <c r="M74" s="29"/>
      <c r="N74" s="29"/>
    </row>
    <row r="75" spans="1:14">
      <c r="A75" s="143" t="s">
        <v>188</v>
      </c>
      <c r="B75" s="143"/>
      <c r="C75" s="34"/>
      <c r="D75" s="292">
        <v>41775</v>
      </c>
      <c r="E75" s="292">
        <v>49542</v>
      </c>
      <c r="F75" s="292">
        <v>58737</v>
      </c>
      <c r="G75" s="107"/>
      <c r="H75" s="43"/>
      <c r="I75" s="51">
        <f t="shared" ref="I75:I81" si="15">(F75/D75)-1</f>
        <v>0.40603231597845602</v>
      </c>
      <c r="J75" s="14" t="s">
        <v>242</v>
      </c>
      <c r="K75" s="29"/>
      <c r="L75" s="29"/>
      <c r="M75" s="29"/>
      <c r="N75" s="29"/>
    </row>
    <row r="76" spans="1:14">
      <c r="A76" s="143" t="s">
        <v>29</v>
      </c>
      <c r="B76" s="143"/>
      <c r="C76" s="34"/>
      <c r="D76" s="300">
        <v>44755</v>
      </c>
      <c r="E76" s="300">
        <v>59300</v>
      </c>
      <c r="F76" s="300">
        <v>73846</v>
      </c>
      <c r="G76" s="107">
        <v>45278.318857142862</v>
      </c>
      <c r="H76" s="43">
        <f t="shared" ref="H76:H81" si="16">G76/E76</f>
        <v>0.76354669236328598</v>
      </c>
      <c r="I76" s="51">
        <f t="shared" si="15"/>
        <v>0.65000558596804825</v>
      </c>
      <c r="J76" s="14" t="s">
        <v>115</v>
      </c>
      <c r="K76" s="29"/>
      <c r="L76" s="29"/>
      <c r="M76" s="29"/>
      <c r="N76" s="29"/>
    </row>
    <row r="77" spans="1:14">
      <c r="A77" s="143" t="s">
        <v>189</v>
      </c>
      <c r="B77" s="143"/>
      <c r="C77" s="34"/>
      <c r="D77" s="292">
        <v>39890</v>
      </c>
      <c r="E77" s="292">
        <v>50860</v>
      </c>
      <c r="F77" s="292">
        <v>61830</v>
      </c>
      <c r="G77" s="107"/>
      <c r="H77" s="43">
        <f t="shared" si="16"/>
        <v>0</v>
      </c>
      <c r="I77" s="51">
        <f t="shared" si="15"/>
        <v>0.55001253446979192</v>
      </c>
      <c r="J77" s="14" t="s">
        <v>242</v>
      </c>
      <c r="K77" s="29"/>
      <c r="L77" s="29"/>
      <c r="M77" s="29"/>
      <c r="N77" s="29"/>
    </row>
    <row r="78" spans="1:14">
      <c r="A78" s="143" t="s">
        <v>32</v>
      </c>
      <c r="B78" s="143"/>
      <c r="C78" s="34"/>
      <c r="D78" s="295">
        <v>48245</v>
      </c>
      <c r="E78" s="295">
        <v>61753</v>
      </c>
      <c r="F78" s="295">
        <v>75262</v>
      </c>
      <c r="G78" s="117"/>
      <c r="H78" s="43">
        <f t="shared" si="16"/>
        <v>0</v>
      </c>
      <c r="I78" s="51">
        <f t="shared" si="15"/>
        <v>0.55999585449269351</v>
      </c>
      <c r="J78" s="14" t="s">
        <v>48</v>
      </c>
      <c r="K78" s="29"/>
      <c r="L78" s="29"/>
      <c r="M78" s="29"/>
      <c r="N78" s="29"/>
    </row>
    <row r="79" spans="1:14">
      <c r="A79" s="143" t="s">
        <v>33</v>
      </c>
      <c r="B79" s="143"/>
      <c r="C79" s="34"/>
      <c r="D79" s="292">
        <v>45624</v>
      </c>
      <c r="E79" s="292">
        <v>57035</v>
      </c>
      <c r="F79" s="292">
        <v>68446</v>
      </c>
      <c r="G79" s="292">
        <v>56850</v>
      </c>
      <c r="H79" s="43">
        <f t="shared" si="16"/>
        <v>0.99675637766283864</v>
      </c>
      <c r="I79" s="51">
        <f t="shared" si="15"/>
        <v>0.50021918288620015</v>
      </c>
      <c r="J79" s="14" t="s">
        <v>165</v>
      </c>
      <c r="K79" s="29"/>
      <c r="L79" s="29"/>
      <c r="M79" s="29"/>
      <c r="N79" s="29"/>
    </row>
    <row r="80" spans="1:14">
      <c r="A80" s="143" t="s">
        <v>34</v>
      </c>
      <c r="B80" s="143"/>
      <c r="C80" s="34"/>
      <c r="D80" s="292">
        <v>52805</v>
      </c>
      <c r="E80" s="292">
        <v>66006</v>
      </c>
      <c r="F80" s="292">
        <v>79208</v>
      </c>
      <c r="G80" s="107">
        <v>53586</v>
      </c>
      <c r="H80" s="43">
        <f t="shared" si="16"/>
        <v>0.81183528770111812</v>
      </c>
      <c r="I80" s="51">
        <f t="shared" si="15"/>
        <v>0.50000946880030295</v>
      </c>
      <c r="J80" s="14" t="s">
        <v>1193</v>
      </c>
      <c r="K80" s="29"/>
      <c r="L80" s="29"/>
      <c r="M80" s="29"/>
      <c r="N80" s="29"/>
    </row>
    <row r="81" spans="1:14">
      <c r="A81" s="143" t="s">
        <v>35</v>
      </c>
      <c r="B81" s="143"/>
      <c r="C81" s="34"/>
      <c r="D81" s="302">
        <v>37364</v>
      </c>
      <c r="E81" s="302">
        <v>47639</v>
      </c>
      <c r="F81" s="302">
        <v>57914</v>
      </c>
      <c r="G81" s="117">
        <v>45198.5</v>
      </c>
      <c r="H81" s="43">
        <f t="shared" si="16"/>
        <v>0.94877096496567936</v>
      </c>
      <c r="I81" s="51">
        <f t="shared" si="15"/>
        <v>0.54999464725404135</v>
      </c>
      <c r="J81" s="14" t="s">
        <v>144</v>
      </c>
      <c r="K81" s="29"/>
      <c r="L81" s="29"/>
      <c r="M81" s="29"/>
      <c r="N81" s="29"/>
    </row>
    <row r="82" spans="1:14" ht="4.9000000000000004" customHeight="1">
      <c r="A82" s="165"/>
      <c r="B82" s="165"/>
      <c r="C82" s="167"/>
      <c r="D82" s="168"/>
      <c r="E82" s="168"/>
      <c r="F82" s="168"/>
      <c r="G82" s="168"/>
      <c r="H82" s="169"/>
      <c r="I82" s="170"/>
      <c r="J82" s="165"/>
      <c r="K82" s="29"/>
      <c r="L82" s="29"/>
      <c r="M82" s="29"/>
      <c r="N82" s="29"/>
    </row>
    <row r="83" spans="1:14">
      <c r="A83" s="171" t="s">
        <v>48</v>
      </c>
      <c r="B83" s="171"/>
      <c r="C83" s="39">
        <v>71</v>
      </c>
      <c r="D83" s="123">
        <f>VLOOKUP(C83,'Curr Pay Plan'!$A$2:$D$100,2)</f>
        <v>46811.5</v>
      </c>
      <c r="E83" s="123">
        <f>VLOOKUP(C83,'Curr Pay Plan'!$A$2:$D$100,3)</f>
        <v>56477.462010256721</v>
      </c>
      <c r="F83" s="123">
        <f>VLOOKUP(C83,'Curr Pay Plan'!$A$2:$D$100,4)</f>
        <v>66143.424020513441</v>
      </c>
      <c r="G83" s="124">
        <v>52412</v>
      </c>
      <c r="H83" s="52">
        <f t="shared" ref="H83:H89" si="17">G83/E83</f>
        <v>0.92801620565884491</v>
      </c>
      <c r="I83" s="53">
        <f t="shared" ref="I83:I90" si="18">(F83/D83)-1</f>
        <v>0.41297382097376589</v>
      </c>
      <c r="J83" s="175"/>
      <c r="K83" s="7"/>
      <c r="L83" s="7"/>
      <c r="M83" s="7"/>
      <c r="N83" s="7"/>
    </row>
    <row r="84" spans="1:14">
      <c r="A84" s="154" t="s">
        <v>11</v>
      </c>
      <c r="B84" s="141">
        <f t="shared" ref="B84:B89" si="19">D84*104%</f>
        <v>47331.700000000004</v>
      </c>
      <c r="C84" s="55">
        <f>(D84/D83)-1</f>
        <v>-2.7776294286660286E-2</v>
      </c>
      <c r="D84" s="119">
        <f>AVERAGE(D71:D81)</f>
        <v>45511.25</v>
      </c>
      <c r="E84" s="119">
        <f>AVERAGE(E71:E81)</f>
        <v>57396.875</v>
      </c>
      <c r="F84" s="119">
        <f>AVERAGE(F71:F81)</f>
        <v>69461.375</v>
      </c>
      <c r="G84" s="151">
        <f>AVERAGE(G71:G81)</f>
        <v>50228.204714285719</v>
      </c>
      <c r="H84" s="49">
        <f t="shared" si="17"/>
        <v>0.87510347408784395</v>
      </c>
      <c r="I84" s="44">
        <f t="shared" si="18"/>
        <v>0.52624625779340284</v>
      </c>
      <c r="J84" s="175"/>
      <c r="K84" s="29"/>
      <c r="L84" s="29"/>
      <c r="M84" s="29"/>
      <c r="N84" s="29"/>
    </row>
    <row r="85" spans="1:14">
      <c r="A85" s="155" t="s">
        <v>21</v>
      </c>
      <c r="B85" s="141">
        <f t="shared" si="19"/>
        <v>46997.08</v>
      </c>
      <c r="C85" s="55">
        <f>(D85/D83)-1</f>
        <v>-3.4649605332023103E-2</v>
      </c>
      <c r="D85" s="119">
        <f>MEDIAN(D71:D81)</f>
        <v>45189.5</v>
      </c>
      <c r="E85" s="119">
        <f>MEDIAN(E71:E81)</f>
        <v>58167.5</v>
      </c>
      <c r="F85" s="119">
        <f>MEDIAN(F71:F81)</f>
        <v>71146</v>
      </c>
      <c r="G85" s="151">
        <f>MEDIAN(G71:G81)</f>
        <v>49432.159428571431</v>
      </c>
      <c r="H85" s="49">
        <f t="shared" si="17"/>
        <v>0.84982437664626176</v>
      </c>
      <c r="I85" s="44">
        <f t="shared" si="18"/>
        <v>0.57439228139280152</v>
      </c>
      <c r="J85" s="175"/>
      <c r="K85" s="29"/>
      <c r="L85" s="29"/>
      <c r="M85" s="29"/>
      <c r="N85" s="29"/>
    </row>
    <row r="86" spans="1:14">
      <c r="A86" s="115" t="s">
        <v>22</v>
      </c>
      <c r="B86" s="141">
        <f t="shared" si="19"/>
        <v>55777.279999999999</v>
      </c>
      <c r="C86" s="55">
        <f>(D86/D83)-1</f>
        <v>0.14570137679843631</v>
      </c>
      <c r="D86" s="119">
        <f>AVERAGE(D71:D73)</f>
        <v>53632</v>
      </c>
      <c r="E86" s="119">
        <f>AVERAGE(E71:E73)</f>
        <v>67040</v>
      </c>
      <c r="F86" s="119">
        <f>AVERAGE(F71:F73)</f>
        <v>80448</v>
      </c>
      <c r="G86" s="119" t="e">
        <f>AVERAGE(G71:G73)</f>
        <v>#DIV/0!</v>
      </c>
      <c r="H86" s="50" t="e">
        <f t="shared" si="17"/>
        <v>#DIV/0!</v>
      </c>
      <c r="I86" s="51">
        <f t="shared" si="18"/>
        <v>0.5</v>
      </c>
      <c r="J86" s="175"/>
      <c r="K86" s="29"/>
      <c r="L86" s="29"/>
      <c r="M86" s="29"/>
      <c r="N86" s="29"/>
    </row>
    <row r="87" spans="1:14">
      <c r="A87" s="154" t="s">
        <v>23</v>
      </c>
      <c r="B87" s="141">
        <f t="shared" si="19"/>
        <v>55777.279999999999</v>
      </c>
      <c r="C87" s="55">
        <f>(D87/D83)-1</f>
        <v>0.14570137679843631</v>
      </c>
      <c r="D87" s="119">
        <f>MEDIAN(D71:D73)</f>
        <v>53632</v>
      </c>
      <c r="E87" s="119">
        <f>MEDIAN(E71:E73)</f>
        <v>67040</v>
      </c>
      <c r="F87" s="119">
        <f>MEDIAN(F71:F73)</f>
        <v>80448</v>
      </c>
      <c r="G87" s="151" t="e">
        <f>MEDIAN(G71:G73)</f>
        <v>#NUM!</v>
      </c>
      <c r="H87" s="49" t="e">
        <f t="shared" si="17"/>
        <v>#NUM!</v>
      </c>
      <c r="I87" s="44">
        <f t="shared" si="18"/>
        <v>0.5</v>
      </c>
      <c r="J87" s="175"/>
      <c r="K87" s="29"/>
      <c r="L87" s="29"/>
      <c r="M87" s="29"/>
      <c r="N87" s="29"/>
    </row>
    <row r="88" spans="1:14">
      <c r="A88" s="115" t="s">
        <v>81</v>
      </c>
      <c r="B88" s="141">
        <f t="shared" si="19"/>
        <v>46125.188571428567</v>
      </c>
      <c r="C88" s="55">
        <f>(D88/D83)-1</f>
        <v>-5.2558818727388434E-2</v>
      </c>
      <c r="D88" s="119">
        <f>AVERAGE(D75:D81)</f>
        <v>44351.142857142855</v>
      </c>
      <c r="E88" s="119">
        <f>AVERAGE(E75:E81)</f>
        <v>56019.285714285717</v>
      </c>
      <c r="F88" s="119">
        <f>AVERAGE(F75:F81)</f>
        <v>67891.857142857145</v>
      </c>
      <c r="G88" s="151">
        <f>AVERAGE(G75:G81)</f>
        <v>50228.204714285719</v>
      </c>
      <c r="H88" s="49">
        <f t="shared" si="17"/>
        <v>0.89662344090683055</v>
      </c>
      <c r="I88" s="44">
        <f t="shared" si="18"/>
        <v>0.53078033099485289</v>
      </c>
      <c r="J88" s="175"/>
      <c r="K88" s="29"/>
      <c r="L88" s="29"/>
      <c r="M88" s="29"/>
      <c r="N88" s="29"/>
    </row>
    <row r="89" spans="1:14">
      <c r="A89" s="115" t="s">
        <v>80</v>
      </c>
      <c r="B89" s="141">
        <f t="shared" si="19"/>
        <v>46545.200000000004</v>
      </c>
      <c r="C89" s="55">
        <f>(D89/D83)-1</f>
        <v>-4.39315125556754E-2</v>
      </c>
      <c r="D89" s="119">
        <f>MEDIAN(D75:D81)</f>
        <v>44755</v>
      </c>
      <c r="E89" s="119">
        <f>MEDIAN(E75:E81)</f>
        <v>57035</v>
      </c>
      <c r="F89" s="119">
        <f>MEDIAN(F75:F81)</f>
        <v>68446</v>
      </c>
      <c r="G89" s="151">
        <f>MEDIAN(G75:G81)</f>
        <v>49432.159428571431</v>
      </c>
      <c r="H89" s="49">
        <f t="shared" si="17"/>
        <v>0.86669868376560766</v>
      </c>
      <c r="I89" s="44">
        <f t="shared" si="18"/>
        <v>0.52934867612557257</v>
      </c>
      <c r="J89" s="175"/>
      <c r="K89" s="29"/>
      <c r="L89" s="29"/>
      <c r="M89" s="29"/>
      <c r="N89" s="29"/>
    </row>
    <row r="90" spans="1:14">
      <c r="A90" s="116" t="s">
        <v>24</v>
      </c>
      <c r="B90" s="116"/>
      <c r="C90" s="39">
        <v>71</v>
      </c>
      <c r="D90" s="123">
        <f>VLOOKUP(C90,'Curr Pay Plan'!$A$2:$D$100,2)</f>
        <v>46811.5</v>
      </c>
      <c r="E90" s="123">
        <f>VLOOKUP(C90,'Curr Pay Plan'!$A$2:$D$100,3)</f>
        <v>56477.462010256721</v>
      </c>
      <c r="F90" s="123">
        <f>VLOOKUP(C90,'Curr Pay Plan'!$A$2:$D$100,4)</f>
        <v>66143.424020513441</v>
      </c>
      <c r="G90" s="124"/>
      <c r="H90" s="52"/>
      <c r="I90" s="53">
        <f t="shared" si="18"/>
        <v>0.41297382097376589</v>
      </c>
      <c r="J90" s="175"/>
      <c r="K90" s="29"/>
      <c r="L90" s="29"/>
      <c r="M90" s="29"/>
      <c r="N90" s="29"/>
    </row>
    <row r="91" spans="1:14">
      <c r="A91" s="116" t="s">
        <v>25</v>
      </c>
      <c r="B91" s="116"/>
      <c r="C91" s="39"/>
      <c r="D91" s="123"/>
      <c r="E91" s="123"/>
      <c r="F91" s="123"/>
      <c r="G91" s="125"/>
      <c r="H91" s="50"/>
      <c r="I91" s="51"/>
      <c r="J91" s="175"/>
    </row>
    <row r="92" spans="1:14" ht="18.75" customHeight="1">
      <c r="A92" s="330"/>
      <c r="B92" s="330"/>
      <c r="C92" s="330"/>
      <c r="D92" s="330"/>
      <c r="E92" s="330"/>
      <c r="F92" s="330"/>
      <c r="G92" s="330"/>
      <c r="H92" s="330"/>
      <c r="I92" s="330"/>
      <c r="J92" s="330"/>
    </row>
    <row r="93" spans="1:14" ht="15" customHeight="1">
      <c r="A93" s="311"/>
      <c r="B93" s="311"/>
      <c r="C93" s="311"/>
      <c r="D93" s="311"/>
      <c r="E93" s="311"/>
      <c r="F93" s="311"/>
      <c r="G93" s="311"/>
      <c r="H93" s="311"/>
      <c r="I93" s="311"/>
      <c r="J93" s="311"/>
    </row>
    <row r="94" spans="1:14">
      <c r="A94" s="143" t="s">
        <v>28</v>
      </c>
      <c r="B94" s="143"/>
      <c r="C94" s="34"/>
      <c r="D94" s="117"/>
      <c r="E94" s="117"/>
      <c r="F94" s="117"/>
      <c r="G94" s="117"/>
      <c r="H94" s="43"/>
      <c r="I94" s="51"/>
      <c r="K94" s="29"/>
      <c r="L94" s="29"/>
      <c r="M94" s="29"/>
      <c r="N94" s="29"/>
    </row>
    <row r="95" spans="1:14">
      <c r="A95" s="143" t="s">
        <v>31</v>
      </c>
      <c r="B95" s="143"/>
      <c r="C95" s="34"/>
      <c r="D95" s="292">
        <v>40675</v>
      </c>
      <c r="E95" s="292">
        <v>50844</v>
      </c>
      <c r="F95" s="292">
        <v>61013</v>
      </c>
      <c r="G95" s="107">
        <v>42087.18</v>
      </c>
      <c r="H95" s="43">
        <f t="shared" ref="H95" si="20">G95/E95</f>
        <v>0.82777082841633232</v>
      </c>
      <c r="I95" s="51">
        <f t="shared" ref="I95" si="21">(F95/D95)-1</f>
        <v>0.50001229256299928</v>
      </c>
      <c r="J95" s="14" t="s">
        <v>159</v>
      </c>
      <c r="K95" s="29"/>
      <c r="L95" s="29"/>
      <c r="M95" s="29"/>
      <c r="N95" s="29"/>
    </row>
    <row r="96" spans="1:14">
      <c r="A96" s="143" t="s">
        <v>187</v>
      </c>
      <c r="B96" s="143"/>
      <c r="C96" s="35"/>
      <c r="D96" s="117"/>
      <c r="E96" s="117"/>
      <c r="F96" s="117"/>
      <c r="G96" s="117"/>
      <c r="H96" s="43"/>
      <c r="I96" s="51"/>
      <c r="K96" s="29"/>
      <c r="L96" s="29"/>
      <c r="M96" s="29"/>
      <c r="N96" s="29"/>
    </row>
    <row r="97" spans="1:14">
      <c r="C97" s="34"/>
      <c r="D97" s="117"/>
      <c r="E97" s="117"/>
      <c r="F97" s="117"/>
      <c r="G97" s="117"/>
      <c r="H97" s="43"/>
      <c r="I97" s="51"/>
      <c r="K97" s="29"/>
      <c r="L97" s="29"/>
      <c r="M97" s="29"/>
      <c r="N97" s="29"/>
    </row>
    <row r="98" spans="1:14">
      <c r="A98" s="143" t="s">
        <v>188</v>
      </c>
      <c r="B98" s="143"/>
      <c r="C98" s="34"/>
      <c r="D98" s="117"/>
      <c r="E98" s="117"/>
      <c r="F98" s="117"/>
      <c r="G98" s="117"/>
      <c r="H98" s="43"/>
      <c r="I98" s="51"/>
      <c r="K98" s="29"/>
      <c r="L98" s="29"/>
      <c r="M98" s="29"/>
      <c r="N98" s="29"/>
    </row>
    <row r="99" spans="1:14">
      <c r="A99" s="143" t="s">
        <v>29</v>
      </c>
      <c r="B99" s="143"/>
      <c r="C99" s="34"/>
      <c r="D99" s="300">
        <v>42627</v>
      </c>
      <c r="E99" s="300">
        <v>56481</v>
      </c>
      <c r="F99" s="300">
        <v>70335</v>
      </c>
      <c r="G99" s="107"/>
      <c r="H99" s="43">
        <f t="shared" ref="H99" si="22">G99/E99</f>
        <v>0</v>
      </c>
      <c r="I99" s="51">
        <f t="shared" ref="I99" si="23">(F99/D99)-1</f>
        <v>0.65001055668942209</v>
      </c>
      <c r="J99" s="14" t="s">
        <v>1294</v>
      </c>
      <c r="K99" s="29"/>
      <c r="L99" s="29"/>
      <c r="M99" s="29"/>
      <c r="N99" s="29"/>
    </row>
    <row r="100" spans="1:14">
      <c r="A100" s="143" t="s">
        <v>189</v>
      </c>
      <c r="B100" s="143"/>
      <c r="C100" s="34"/>
      <c r="D100" s="117"/>
      <c r="E100" s="117"/>
      <c r="F100" s="117"/>
      <c r="G100" s="117"/>
      <c r="H100" s="43"/>
      <c r="I100" s="51"/>
      <c r="K100" s="29"/>
      <c r="L100" s="29"/>
      <c r="M100" s="29"/>
      <c r="N100" s="29"/>
    </row>
    <row r="101" spans="1:14">
      <c r="A101" s="143" t="s">
        <v>32</v>
      </c>
      <c r="B101" s="143"/>
      <c r="C101" s="34"/>
      <c r="D101" s="117"/>
      <c r="E101" s="117"/>
      <c r="F101" s="117"/>
      <c r="G101" s="117"/>
      <c r="H101" s="43"/>
      <c r="I101" s="51"/>
      <c r="J101" s="14" t="s">
        <v>186</v>
      </c>
      <c r="K101" s="29"/>
      <c r="L101" s="29"/>
      <c r="M101" s="29"/>
      <c r="N101" s="29"/>
    </row>
    <row r="102" spans="1:14">
      <c r="A102" s="143" t="s">
        <v>33</v>
      </c>
      <c r="B102" s="143"/>
      <c r="C102" s="34"/>
      <c r="D102" s="107"/>
      <c r="E102" s="107"/>
      <c r="F102" s="107"/>
      <c r="G102" s="107"/>
      <c r="H102" s="43"/>
      <c r="I102" s="51"/>
      <c r="K102" s="29"/>
      <c r="L102" s="29"/>
      <c r="M102" s="29"/>
      <c r="N102" s="29"/>
    </row>
    <row r="103" spans="1:14">
      <c r="A103" s="143" t="s">
        <v>34</v>
      </c>
      <c r="B103" s="143"/>
      <c r="C103" s="34"/>
      <c r="D103" s="117"/>
      <c r="E103" s="117"/>
      <c r="F103" s="117"/>
      <c r="G103" s="117"/>
      <c r="H103" s="43"/>
      <c r="I103" s="51"/>
      <c r="K103" s="29"/>
      <c r="L103" s="29"/>
      <c r="M103" s="29"/>
      <c r="N103" s="29"/>
    </row>
    <row r="104" spans="1:14">
      <c r="A104" s="143" t="s">
        <v>35</v>
      </c>
      <c r="B104" s="143"/>
      <c r="C104" s="34"/>
      <c r="D104" s="119"/>
      <c r="E104" s="119"/>
      <c r="F104" s="119"/>
      <c r="G104" s="117"/>
      <c r="H104" s="43"/>
      <c r="I104" s="51"/>
      <c r="K104" s="29"/>
      <c r="L104" s="29"/>
      <c r="M104" s="29"/>
      <c r="N104" s="29"/>
    </row>
    <row r="105" spans="1:14" ht="4.9000000000000004" customHeight="1">
      <c r="A105" s="165"/>
      <c r="B105" s="165"/>
      <c r="C105" s="167"/>
      <c r="D105" s="168"/>
      <c r="E105" s="168"/>
      <c r="F105" s="168"/>
      <c r="G105" s="168"/>
      <c r="H105" s="169"/>
      <c r="I105" s="170"/>
      <c r="J105" s="165"/>
      <c r="K105" s="29"/>
      <c r="L105" s="29"/>
      <c r="M105" s="29"/>
      <c r="N105" s="29"/>
    </row>
    <row r="106" spans="1:14">
      <c r="A106" s="171" t="s">
        <v>233</v>
      </c>
      <c r="B106" s="171"/>
      <c r="C106" s="39">
        <v>64</v>
      </c>
      <c r="D106" s="123">
        <f>VLOOKUP(C106,'Curr Pay Plan'!$A$2:$D$100,2)</f>
        <v>33130.78</v>
      </c>
      <c r="E106" s="123">
        <f>VLOOKUP(C106,'Curr Pay Plan'!$A$2:$D$100,3)</f>
        <v>39971.852404220605</v>
      </c>
      <c r="F106" s="123">
        <f>VLOOKUP(C106,'Curr Pay Plan'!$A$2:$D$100,4)</f>
        <v>46812.92480844121</v>
      </c>
      <c r="G106" s="124">
        <v>34808</v>
      </c>
      <c r="H106" s="52">
        <f t="shared" ref="H106:H112" si="24">G106/E106</f>
        <v>0.87081278215479063</v>
      </c>
      <c r="I106" s="53">
        <f t="shared" ref="I106:I113" si="25">(F106/D106)-1</f>
        <v>0.41297382097376545</v>
      </c>
      <c r="J106" s="175"/>
      <c r="K106" s="7"/>
      <c r="L106" s="7"/>
      <c r="M106" s="7"/>
      <c r="N106" s="7"/>
    </row>
    <row r="107" spans="1:14">
      <c r="A107" s="154" t="s">
        <v>11</v>
      </c>
      <c r="B107" s="141">
        <f t="shared" ref="B107:B112" si="26">D107*104%</f>
        <v>43317.04</v>
      </c>
      <c r="C107" s="55">
        <f>(D107/D106)-1</f>
        <v>0.25716931505989304</v>
      </c>
      <c r="D107" s="119">
        <f>AVERAGE(D94:D104)</f>
        <v>41651</v>
      </c>
      <c r="E107" s="119">
        <f>AVERAGE(E94:E104)</f>
        <v>53662.5</v>
      </c>
      <c r="F107" s="119">
        <f>AVERAGE(F94:F104)</f>
        <v>65674</v>
      </c>
      <c r="G107" s="151">
        <f>AVERAGE(G94:G104)</f>
        <v>42087.18</v>
      </c>
      <c r="H107" s="49">
        <f t="shared" si="24"/>
        <v>0.78429406009783365</v>
      </c>
      <c r="I107" s="44">
        <f t="shared" si="25"/>
        <v>0.57676886509327496</v>
      </c>
      <c r="J107" s="175"/>
      <c r="K107" s="29"/>
      <c r="L107" s="29"/>
      <c r="M107" s="29"/>
      <c r="N107" s="29"/>
    </row>
    <row r="108" spans="1:14">
      <c r="A108" s="155" t="s">
        <v>21</v>
      </c>
      <c r="B108" s="141">
        <f t="shared" si="26"/>
        <v>43317.04</v>
      </c>
      <c r="C108" s="55">
        <f>(D108/D106)-1</f>
        <v>0.25716931505989304</v>
      </c>
      <c r="D108" s="119">
        <f>MEDIAN(D94:D104)</f>
        <v>41651</v>
      </c>
      <c r="E108" s="119">
        <f>MEDIAN(E94:E104)</f>
        <v>53662.5</v>
      </c>
      <c r="F108" s="119">
        <f>MEDIAN(F94:F104)</f>
        <v>65674</v>
      </c>
      <c r="G108" s="151">
        <f>MEDIAN(G94:G104)</f>
        <v>42087.18</v>
      </c>
      <c r="H108" s="49">
        <f t="shared" si="24"/>
        <v>0.78429406009783365</v>
      </c>
      <c r="I108" s="44">
        <f t="shared" si="25"/>
        <v>0.57676886509327496</v>
      </c>
      <c r="J108" s="175"/>
      <c r="K108" s="29"/>
      <c r="L108" s="29"/>
      <c r="M108" s="29"/>
      <c r="N108" s="29"/>
    </row>
    <row r="109" spans="1:14">
      <c r="A109" s="115" t="s">
        <v>22</v>
      </c>
      <c r="B109" s="141">
        <f t="shared" si="26"/>
        <v>42302</v>
      </c>
      <c r="C109" s="55">
        <f>(D109/D106)-1</f>
        <v>0.22771030443593543</v>
      </c>
      <c r="D109" s="119">
        <f>AVERAGE(D94:D96)</f>
        <v>40675</v>
      </c>
      <c r="E109" s="119">
        <f>AVERAGE(E94:E96)</f>
        <v>50844</v>
      </c>
      <c r="F109" s="119">
        <f>AVERAGE(F94:F96)</f>
        <v>61013</v>
      </c>
      <c r="G109" s="119">
        <f>AVERAGE(G94:G96)</f>
        <v>42087.18</v>
      </c>
      <c r="H109" s="50">
        <f t="shared" si="24"/>
        <v>0.82777082841633232</v>
      </c>
      <c r="I109" s="51">
        <f t="shared" si="25"/>
        <v>0.50001229256299928</v>
      </c>
      <c r="J109" s="175"/>
      <c r="K109" s="29"/>
      <c r="L109" s="29"/>
      <c r="M109" s="29"/>
      <c r="N109" s="29"/>
    </row>
    <row r="110" spans="1:14">
      <c r="A110" s="154" t="s">
        <v>23</v>
      </c>
      <c r="B110" s="141">
        <f t="shared" si="26"/>
        <v>42302</v>
      </c>
      <c r="C110" s="55">
        <f>(D110/D106)-1</f>
        <v>0.22771030443593543</v>
      </c>
      <c r="D110" s="119">
        <f>MEDIAN(D94:D96)</f>
        <v>40675</v>
      </c>
      <c r="E110" s="119">
        <f>MEDIAN(E94:E96)</f>
        <v>50844</v>
      </c>
      <c r="F110" s="119">
        <f>MEDIAN(F94:F96)</f>
        <v>61013</v>
      </c>
      <c r="G110" s="151">
        <f>MEDIAN(G94:G96)</f>
        <v>42087.18</v>
      </c>
      <c r="H110" s="49">
        <f t="shared" si="24"/>
        <v>0.82777082841633232</v>
      </c>
      <c r="I110" s="44">
        <f t="shared" si="25"/>
        <v>0.50001229256299928</v>
      </c>
      <c r="J110" s="175"/>
      <c r="K110" s="29"/>
      <c r="L110" s="29"/>
      <c r="M110" s="29"/>
      <c r="N110" s="29"/>
    </row>
    <row r="111" spans="1:14">
      <c r="A111" s="115" t="s">
        <v>81</v>
      </c>
      <c r="B111" s="141">
        <f t="shared" si="26"/>
        <v>44332.08</v>
      </c>
      <c r="C111" s="55">
        <f>(D111/D106)-1</f>
        <v>0.28662832568385044</v>
      </c>
      <c r="D111" s="119">
        <f>AVERAGE(D98:D104)</f>
        <v>42627</v>
      </c>
      <c r="E111" s="119">
        <f>AVERAGE(E98:E104)</f>
        <v>56481</v>
      </c>
      <c r="F111" s="119">
        <f>AVERAGE(F98:F104)</f>
        <v>70335</v>
      </c>
      <c r="G111" s="151" t="e">
        <f>AVERAGE(G98:G104)</f>
        <v>#DIV/0!</v>
      </c>
      <c r="H111" s="49" t="e">
        <f t="shared" si="24"/>
        <v>#DIV/0!</v>
      </c>
      <c r="I111" s="44">
        <f t="shared" si="25"/>
        <v>0.65001055668942209</v>
      </c>
      <c r="J111" s="175"/>
      <c r="K111" s="29"/>
      <c r="L111" s="29"/>
      <c r="M111" s="29"/>
      <c r="N111" s="29"/>
    </row>
    <row r="112" spans="1:14">
      <c r="A112" s="115" t="s">
        <v>80</v>
      </c>
      <c r="B112" s="141">
        <f t="shared" si="26"/>
        <v>44332.08</v>
      </c>
      <c r="C112" s="55">
        <f>(D112/D106)-1</f>
        <v>0.28662832568385044</v>
      </c>
      <c r="D112" s="119">
        <f>MEDIAN(D98:D104)</f>
        <v>42627</v>
      </c>
      <c r="E112" s="119">
        <f>MEDIAN(E98:E104)</f>
        <v>56481</v>
      </c>
      <c r="F112" s="119">
        <f>MEDIAN(F98:F104)</f>
        <v>70335</v>
      </c>
      <c r="G112" s="151" t="e">
        <f>MEDIAN(G98:G104)</f>
        <v>#NUM!</v>
      </c>
      <c r="H112" s="49" t="e">
        <f t="shared" si="24"/>
        <v>#NUM!</v>
      </c>
      <c r="I112" s="44">
        <f t="shared" si="25"/>
        <v>0.65001055668942209</v>
      </c>
      <c r="J112" s="175"/>
      <c r="K112" s="29"/>
      <c r="L112" s="29"/>
      <c r="M112" s="29"/>
      <c r="N112" s="29"/>
    </row>
    <row r="113" spans="1:14">
      <c r="A113" s="116" t="s">
        <v>24</v>
      </c>
      <c r="B113" s="116"/>
      <c r="C113" s="39">
        <v>68</v>
      </c>
      <c r="D113" s="123">
        <f>VLOOKUP(C113,'Curr Pay Plan'!$A$2:$D$100,2)</f>
        <v>40366.44</v>
      </c>
      <c r="E113" s="123">
        <f>VLOOKUP(C113,'Curr Pay Plan'!$A$2:$D$100,3)</f>
        <v>48701.581482954134</v>
      </c>
      <c r="F113" s="123">
        <f>VLOOKUP(C113,'Curr Pay Plan'!$A$2:$D$100,4)</f>
        <v>57036.722965908259</v>
      </c>
      <c r="G113" s="124"/>
      <c r="H113" s="52"/>
      <c r="I113" s="53">
        <f t="shared" si="25"/>
        <v>0.41297382097376567</v>
      </c>
      <c r="J113" s="175"/>
      <c r="K113" s="29"/>
      <c r="L113" s="29"/>
      <c r="M113" s="29"/>
      <c r="N113" s="29"/>
    </row>
    <row r="114" spans="1:14">
      <c r="A114" s="116" t="s">
        <v>25</v>
      </c>
      <c r="B114" s="116"/>
      <c r="C114" s="39"/>
      <c r="D114" s="123"/>
      <c r="E114" s="123"/>
      <c r="F114" s="123"/>
      <c r="G114" s="125"/>
      <c r="H114" s="50"/>
      <c r="I114" s="51"/>
      <c r="J114" s="175"/>
    </row>
    <row r="115" spans="1:14" ht="20.25" customHeight="1">
      <c r="A115" s="330"/>
      <c r="B115" s="330"/>
      <c r="C115" s="330"/>
      <c r="D115" s="330"/>
      <c r="E115" s="330"/>
      <c r="F115" s="330"/>
      <c r="G115" s="330"/>
      <c r="H115" s="330"/>
      <c r="I115" s="330"/>
      <c r="J115" s="330"/>
    </row>
    <row r="116" spans="1:14" ht="15" customHeight="1">
      <c r="A116" s="311"/>
      <c r="B116" s="311"/>
      <c r="C116" s="311"/>
      <c r="D116" s="311"/>
      <c r="E116" s="311"/>
      <c r="F116" s="311"/>
      <c r="G116" s="311"/>
      <c r="H116" s="311"/>
      <c r="I116" s="311"/>
      <c r="J116" s="311"/>
    </row>
    <row r="117" spans="1:14">
      <c r="A117" s="143" t="s">
        <v>28</v>
      </c>
      <c r="B117" s="143"/>
      <c r="C117" s="34"/>
      <c r="D117" s="107"/>
      <c r="E117" s="107"/>
      <c r="F117" s="107"/>
      <c r="G117" s="107"/>
      <c r="H117" s="43" t="e">
        <f>G117/E117</f>
        <v>#DIV/0!</v>
      </c>
      <c r="I117" s="51" t="e">
        <f>(F117/D117)-1</f>
        <v>#DIV/0!</v>
      </c>
      <c r="K117" s="29"/>
      <c r="L117" s="29"/>
      <c r="M117" s="29"/>
      <c r="N117" s="29"/>
    </row>
    <row r="118" spans="1:14">
      <c r="A118" s="143" t="s">
        <v>31</v>
      </c>
      <c r="B118" s="143"/>
      <c r="C118" s="34"/>
      <c r="D118" s="117"/>
      <c r="E118" s="117"/>
      <c r="F118" s="117"/>
      <c r="G118" s="117"/>
      <c r="H118" s="43" t="e">
        <f t="shared" ref="H118:H127" si="27">G118/E118</f>
        <v>#DIV/0!</v>
      </c>
      <c r="I118" s="51" t="e">
        <f t="shared" ref="I118:I127" si="28">(F118/D118)-1</f>
        <v>#DIV/0!</v>
      </c>
      <c r="K118" s="29"/>
      <c r="L118" s="29"/>
      <c r="M118" s="29"/>
      <c r="N118" s="29"/>
    </row>
    <row r="119" spans="1:14">
      <c r="A119" s="143" t="s">
        <v>187</v>
      </c>
      <c r="B119" s="143"/>
      <c r="C119" s="35"/>
      <c r="D119" s="117"/>
      <c r="E119" s="117"/>
      <c r="F119" s="117"/>
      <c r="G119" s="117"/>
      <c r="H119" s="43" t="e">
        <f t="shared" si="27"/>
        <v>#DIV/0!</v>
      </c>
      <c r="I119" s="51" t="e">
        <f t="shared" si="28"/>
        <v>#DIV/0!</v>
      </c>
      <c r="K119" s="29"/>
      <c r="L119" s="29"/>
      <c r="M119" s="29"/>
      <c r="N119" s="29"/>
    </row>
    <row r="120" spans="1:14">
      <c r="C120" s="34"/>
      <c r="D120" s="117"/>
      <c r="E120" s="117"/>
      <c r="F120" s="117"/>
      <c r="G120" s="117"/>
      <c r="H120" s="43"/>
      <c r="I120" s="51"/>
      <c r="K120" s="29"/>
      <c r="L120" s="29"/>
      <c r="M120" s="29"/>
      <c r="N120" s="29"/>
    </row>
    <row r="121" spans="1:14">
      <c r="A121" s="143" t="s">
        <v>188</v>
      </c>
      <c r="B121" s="143"/>
      <c r="C121" s="34"/>
      <c r="D121" s="117"/>
      <c r="E121" s="117"/>
      <c r="F121" s="117"/>
      <c r="G121" s="117"/>
      <c r="H121" s="43" t="e">
        <f t="shared" si="27"/>
        <v>#DIV/0!</v>
      </c>
      <c r="I121" s="51" t="e">
        <f t="shared" si="28"/>
        <v>#DIV/0!</v>
      </c>
      <c r="K121" s="29"/>
      <c r="L121" s="29"/>
      <c r="M121" s="29"/>
      <c r="N121" s="29"/>
    </row>
    <row r="122" spans="1:14">
      <c r="A122" s="143" t="s">
        <v>29</v>
      </c>
      <c r="B122" s="143"/>
      <c r="C122" s="34"/>
      <c r="D122" s="126"/>
      <c r="E122" s="126"/>
      <c r="F122" s="126"/>
      <c r="G122" s="107"/>
      <c r="H122" s="43" t="e">
        <f t="shared" si="27"/>
        <v>#DIV/0!</v>
      </c>
      <c r="I122" s="51" t="e">
        <f t="shared" si="28"/>
        <v>#DIV/0!</v>
      </c>
      <c r="K122" s="29"/>
      <c r="L122" s="29"/>
      <c r="M122" s="29"/>
      <c r="N122" s="29"/>
    </row>
    <row r="123" spans="1:14">
      <c r="A123" s="143" t="s">
        <v>189</v>
      </c>
      <c r="B123" s="143"/>
      <c r="C123" s="34"/>
      <c r="D123" s="107"/>
      <c r="E123" s="107"/>
      <c r="F123" s="107"/>
      <c r="G123" s="107"/>
      <c r="H123" s="43" t="e">
        <f t="shared" si="27"/>
        <v>#DIV/0!</v>
      </c>
      <c r="I123" s="51" t="e">
        <f t="shared" si="28"/>
        <v>#DIV/0!</v>
      </c>
      <c r="K123" s="29"/>
      <c r="L123" s="29"/>
      <c r="M123" s="29"/>
      <c r="N123" s="29"/>
    </row>
    <row r="124" spans="1:14">
      <c r="A124" s="143" t="s">
        <v>32</v>
      </c>
      <c r="B124" s="143"/>
      <c r="C124" s="34"/>
      <c r="D124" s="295">
        <v>38163</v>
      </c>
      <c r="E124" s="295">
        <v>48849</v>
      </c>
      <c r="F124" s="295">
        <v>59534</v>
      </c>
      <c r="G124" s="114"/>
      <c r="H124" s="43">
        <f t="shared" si="27"/>
        <v>0</v>
      </c>
      <c r="I124" s="51">
        <f t="shared" si="28"/>
        <v>0.55999266305059869</v>
      </c>
      <c r="J124" s="14" t="s">
        <v>248</v>
      </c>
      <c r="K124" s="29"/>
      <c r="L124" s="29"/>
      <c r="M124" s="29"/>
      <c r="N124" s="29"/>
    </row>
    <row r="125" spans="1:14">
      <c r="A125" s="143" t="s">
        <v>33</v>
      </c>
      <c r="B125" s="143"/>
      <c r="C125" s="34"/>
      <c r="D125" s="107"/>
      <c r="E125" s="107"/>
      <c r="F125" s="107"/>
      <c r="G125" s="107"/>
      <c r="H125" s="43" t="e">
        <f t="shared" si="27"/>
        <v>#DIV/0!</v>
      </c>
      <c r="I125" s="51" t="e">
        <f t="shared" si="28"/>
        <v>#DIV/0!</v>
      </c>
      <c r="K125" s="29"/>
      <c r="L125" s="29"/>
      <c r="M125" s="29"/>
      <c r="N125" s="29"/>
    </row>
    <row r="126" spans="1:14">
      <c r="A126" s="143" t="s">
        <v>34</v>
      </c>
      <c r="B126" s="143"/>
      <c r="C126" s="34"/>
      <c r="D126" s="293">
        <v>41374</v>
      </c>
      <c r="E126" s="293">
        <v>51718</v>
      </c>
      <c r="F126" s="293">
        <v>62061</v>
      </c>
      <c r="G126" s="117">
        <v>41986</v>
      </c>
      <c r="H126" s="43">
        <f t="shared" si="27"/>
        <v>0.81182566997950423</v>
      </c>
      <c r="I126" s="51">
        <f t="shared" si="28"/>
        <v>0.5</v>
      </c>
      <c r="J126" s="14" t="s">
        <v>1195</v>
      </c>
      <c r="K126" s="29"/>
      <c r="L126" s="29"/>
      <c r="M126" s="29"/>
      <c r="N126" s="29"/>
    </row>
    <row r="127" spans="1:14">
      <c r="A127" s="143" t="s">
        <v>35</v>
      </c>
      <c r="B127" s="143"/>
      <c r="C127" s="34"/>
      <c r="D127" s="107"/>
      <c r="E127" s="107"/>
      <c r="F127" s="107"/>
      <c r="G127" s="107"/>
      <c r="H127" s="43" t="e">
        <f t="shared" si="27"/>
        <v>#DIV/0!</v>
      </c>
      <c r="I127" s="51" t="e">
        <f t="shared" si="28"/>
        <v>#DIV/0!</v>
      </c>
      <c r="K127" s="29"/>
      <c r="L127" s="29"/>
      <c r="M127" s="29"/>
      <c r="N127" s="29"/>
    </row>
    <row r="128" spans="1:14" ht="3.6" customHeight="1">
      <c r="A128" s="165"/>
      <c r="B128" s="165"/>
      <c r="C128" s="167"/>
      <c r="D128" s="168"/>
      <c r="E128" s="168"/>
      <c r="F128" s="168"/>
      <c r="G128" s="168"/>
      <c r="H128" s="169"/>
      <c r="I128" s="170"/>
      <c r="J128" s="165"/>
      <c r="K128" s="29"/>
      <c r="L128" s="29"/>
      <c r="M128" s="29"/>
      <c r="N128" s="29"/>
    </row>
    <row r="129" spans="1:14">
      <c r="A129" s="171" t="s">
        <v>224</v>
      </c>
      <c r="B129" s="171"/>
      <c r="C129" s="39">
        <v>66</v>
      </c>
      <c r="D129" s="123">
        <f>VLOOKUP(C129,'Curr Pay Plan'!$A$2:$D$100,2)</f>
        <v>36570.22</v>
      </c>
      <c r="E129" s="123">
        <f>VLOOKUP(C129,'Curr Pay Plan'!$A$2:$D$100,3)</f>
        <v>44121.491743625615</v>
      </c>
      <c r="F129" s="123">
        <f>VLOOKUP(C129,'Curr Pay Plan'!$A$2:$D$100,4)</f>
        <v>51672.763487251228</v>
      </c>
      <c r="G129" s="124">
        <v>44557</v>
      </c>
      <c r="H129" s="52">
        <f t="shared" ref="H129:H135" si="29">G129/E129</f>
        <v>1.0098706602873939</v>
      </c>
      <c r="I129" s="53">
        <f t="shared" ref="I129:I136" si="30">(F129/D129)-1</f>
        <v>0.41297382097376567</v>
      </c>
      <c r="J129" s="175"/>
      <c r="K129" s="7"/>
      <c r="L129" s="7"/>
      <c r="M129" s="7"/>
      <c r="N129" s="7"/>
    </row>
    <row r="130" spans="1:14">
      <c r="A130" s="154" t="s">
        <v>11</v>
      </c>
      <c r="B130" s="141">
        <f t="shared" ref="B130:B135" si="31">D130*104%</f>
        <v>41359.24</v>
      </c>
      <c r="C130" s="55">
        <f>(D130/D129)-1</f>
        <v>8.7455858892836913E-2</v>
      </c>
      <c r="D130" s="119">
        <f>AVERAGE(D117:D127)</f>
        <v>39768.5</v>
      </c>
      <c r="E130" s="119">
        <f>AVERAGE(E117:E127)</f>
        <v>50283.5</v>
      </c>
      <c r="F130" s="119">
        <f>AVERAGE(F117:F127)</f>
        <v>60797.5</v>
      </c>
      <c r="G130" s="151">
        <f>AVERAGE(G117:G127)</f>
        <v>41986</v>
      </c>
      <c r="H130" s="49">
        <f t="shared" si="29"/>
        <v>0.8349856314695675</v>
      </c>
      <c r="I130" s="44">
        <f t="shared" si="30"/>
        <v>0.52878534518525977</v>
      </c>
      <c r="J130" s="175"/>
      <c r="K130" s="29"/>
      <c r="L130" s="29"/>
      <c r="M130" s="29"/>
      <c r="N130" s="29"/>
    </row>
    <row r="131" spans="1:14">
      <c r="A131" s="155" t="s">
        <v>21</v>
      </c>
      <c r="B131" s="141">
        <f t="shared" si="31"/>
        <v>41359.24</v>
      </c>
      <c r="C131" s="55">
        <f>(D131/D129)-1</f>
        <v>8.7455858892836913E-2</v>
      </c>
      <c r="D131" s="119">
        <f>MEDIAN(D117:D127)</f>
        <v>39768.5</v>
      </c>
      <c r="E131" s="119">
        <f>MEDIAN(E117:E127)</f>
        <v>50283.5</v>
      </c>
      <c r="F131" s="119">
        <f>MEDIAN(F117:F127)</f>
        <v>60797.5</v>
      </c>
      <c r="G131" s="151">
        <f>MEDIAN(G117:G127)</f>
        <v>41986</v>
      </c>
      <c r="H131" s="49">
        <f t="shared" si="29"/>
        <v>0.8349856314695675</v>
      </c>
      <c r="I131" s="44">
        <f t="shared" si="30"/>
        <v>0.52878534518525977</v>
      </c>
      <c r="J131" s="175"/>
      <c r="K131" s="29"/>
      <c r="L131" s="29"/>
      <c r="M131" s="29"/>
      <c r="N131" s="29"/>
    </row>
    <row r="132" spans="1:14">
      <c r="A132" s="115" t="s">
        <v>22</v>
      </c>
      <c r="B132" s="141" t="e">
        <f t="shared" si="31"/>
        <v>#DIV/0!</v>
      </c>
      <c r="C132" s="55" t="e">
        <f>(D132/D129)-1</f>
        <v>#DIV/0!</v>
      </c>
      <c r="D132" s="119" t="e">
        <f>AVERAGE(D117:D119)</f>
        <v>#DIV/0!</v>
      </c>
      <c r="E132" s="119" t="e">
        <f>AVERAGE(E117:E119)</f>
        <v>#DIV/0!</v>
      </c>
      <c r="F132" s="119" t="e">
        <f>AVERAGE(F117:F119)</f>
        <v>#DIV/0!</v>
      </c>
      <c r="G132" s="119" t="e">
        <f>AVERAGE(G117:G119)</f>
        <v>#DIV/0!</v>
      </c>
      <c r="H132" s="50" t="e">
        <f t="shared" si="29"/>
        <v>#DIV/0!</v>
      </c>
      <c r="I132" s="51" t="e">
        <f t="shared" si="30"/>
        <v>#DIV/0!</v>
      </c>
      <c r="J132" s="175"/>
      <c r="K132" s="29"/>
      <c r="L132" s="29"/>
      <c r="M132" s="29"/>
      <c r="N132" s="29"/>
    </row>
    <row r="133" spans="1:14">
      <c r="A133" s="154" t="s">
        <v>23</v>
      </c>
      <c r="B133" s="141" t="e">
        <f t="shared" si="31"/>
        <v>#NUM!</v>
      </c>
      <c r="C133" s="55" t="e">
        <f>(D133/D129)-1</f>
        <v>#NUM!</v>
      </c>
      <c r="D133" s="119" t="e">
        <f>MEDIAN(D117:D119)</f>
        <v>#NUM!</v>
      </c>
      <c r="E133" s="119" t="e">
        <f>MEDIAN(E117:E119)</f>
        <v>#NUM!</v>
      </c>
      <c r="F133" s="119" t="e">
        <f>MEDIAN(F117:F119)</f>
        <v>#NUM!</v>
      </c>
      <c r="G133" s="151" t="e">
        <f>MEDIAN(G117:G119)</f>
        <v>#NUM!</v>
      </c>
      <c r="H133" s="49" t="e">
        <f t="shared" si="29"/>
        <v>#NUM!</v>
      </c>
      <c r="I133" s="44" t="e">
        <f t="shared" si="30"/>
        <v>#NUM!</v>
      </c>
      <c r="J133" s="175"/>
      <c r="K133" s="29"/>
      <c r="L133" s="29"/>
      <c r="M133" s="29"/>
      <c r="N133" s="29"/>
    </row>
    <row r="134" spans="1:14">
      <c r="A134" s="115" t="s">
        <v>81</v>
      </c>
      <c r="B134" s="141">
        <f t="shared" si="31"/>
        <v>41359.24</v>
      </c>
      <c r="C134" s="55">
        <f>(D134/D129)-1</f>
        <v>8.7455858892836913E-2</v>
      </c>
      <c r="D134" s="119">
        <f>AVERAGE(D121:D127)</f>
        <v>39768.5</v>
      </c>
      <c r="E134" s="119">
        <f>AVERAGE(E121:E127)</f>
        <v>50283.5</v>
      </c>
      <c r="F134" s="119">
        <f>AVERAGE(F121:F127)</f>
        <v>60797.5</v>
      </c>
      <c r="G134" s="151">
        <f>AVERAGE(G121:G127)</f>
        <v>41986</v>
      </c>
      <c r="H134" s="49">
        <f t="shared" si="29"/>
        <v>0.8349856314695675</v>
      </c>
      <c r="I134" s="44">
        <f t="shared" si="30"/>
        <v>0.52878534518525977</v>
      </c>
      <c r="J134" s="175"/>
      <c r="K134" s="29"/>
      <c r="L134" s="29"/>
      <c r="M134" s="29"/>
      <c r="N134" s="29"/>
    </row>
    <row r="135" spans="1:14">
      <c r="A135" s="115" t="s">
        <v>80</v>
      </c>
      <c r="B135" s="141">
        <f t="shared" si="31"/>
        <v>41359.24</v>
      </c>
      <c r="C135" s="55">
        <f>(D135/D129)-1</f>
        <v>8.7455858892836913E-2</v>
      </c>
      <c r="D135" s="119">
        <f>MEDIAN(D121:D127)</f>
        <v>39768.5</v>
      </c>
      <c r="E135" s="119">
        <f>MEDIAN(E121:E127)</f>
        <v>50283.5</v>
      </c>
      <c r="F135" s="119">
        <f>MEDIAN(F121:F127)</f>
        <v>60797.5</v>
      </c>
      <c r="G135" s="151">
        <f>MEDIAN(G121:G127)</f>
        <v>41986</v>
      </c>
      <c r="H135" s="49">
        <f t="shared" si="29"/>
        <v>0.8349856314695675</v>
      </c>
      <c r="I135" s="44">
        <f t="shared" si="30"/>
        <v>0.52878534518525977</v>
      </c>
      <c r="J135" s="175"/>
      <c r="K135" s="29"/>
      <c r="L135" s="29"/>
      <c r="M135" s="29"/>
      <c r="N135" s="29"/>
    </row>
    <row r="136" spans="1:14">
      <c r="A136" s="116" t="s">
        <v>24</v>
      </c>
      <c r="B136" s="116"/>
      <c r="C136" s="39">
        <v>68</v>
      </c>
      <c r="D136" s="123">
        <f>VLOOKUP(C136,'Curr Pay Plan'!$A$2:$D$100,2)</f>
        <v>40366.44</v>
      </c>
      <c r="E136" s="123">
        <f>VLOOKUP(C136,'Curr Pay Plan'!$A$2:$D$100,3)</f>
        <v>48701.581482954134</v>
      </c>
      <c r="F136" s="123">
        <f>VLOOKUP(C136,'Curr Pay Plan'!$A$2:$D$100,4)</f>
        <v>57036.722965908259</v>
      </c>
      <c r="G136" s="124"/>
      <c r="H136" s="52"/>
      <c r="I136" s="53">
        <f t="shared" si="30"/>
        <v>0.41297382097376567</v>
      </c>
      <c r="J136" s="175"/>
      <c r="K136" s="29"/>
      <c r="L136" s="29"/>
      <c r="M136" s="29"/>
      <c r="N136" s="29"/>
    </row>
    <row r="137" spans="1:14">
      <c r="A137" s="116" t="s">
        <v>25</v>
      </c>
      <c r="B137" s="116"/>
      <c r="C137" s="39"/>
      <c r="D137" s="123"/>
      <c r="E137" s="123"/>
      <c r="F137" s="123"/>
      <c r="G137" s="125"/>
      <c r="H137" s="50"/>
      <c r="I137" s="51"/>
      <c r="J137" s="175"/>
    </row>
    <row r="138" spans="1:14" ht="20.25" customHeight="1">
      <c r="A138" s="330"/>
      <c r="B138" s="330"/>
      <c r="C138" s="330"/>
      <c r="D138" s="330"/>
      <c r="E138" s="330"/>
      <c r="F138" s="330"/>
      <c r="G138" s="330"/>
      <c r="H138" s="330"/>
      <c r="I138" s="330"/>
      <c r="J138" s="330"/>
    </row>
    <row r="139" spans="1:14" ht="15" customHeight="1">
      <c r="A139" s="311"/>
      <c r="B139" s="311"/>
      <c r="C139" s="311"/>
      <c r="D139" s="311"/>
      <c r="E139" s="311"/>
      <c r="F139" s="311"/>
      <c r="G139" s="311"/>
      <c r="H139" s="311"/>
      <c r="I139" s="311"/>
      <c r="J139" s="311"/>
    </row>
    <row r="140" spans="1:14">
      <c r="A140" s="143" t="s">
        <v>28</v>
      </c>
      <c r="B140" s="143"/>
      <c r="C140" s="34"/>
      <c r="D140" s="107"/>
      <c r="E140" s="107"/>
      <c r="F140" s="107"/>
      <c r="G140" s="107"/>
      <c r="H140" s="43" t="e">
        <f>G140/E140</f>
        <v>#DIV/0!</v>
      </c>
      <c r="I140" s="51" t="e">
        <f>(F140/D140)-1</f>
        <v>#DIV/0!</v>
      </c>
    </row>
    <row r="141" spans="1:14">
      <c r="A141" s="143" t="s">
        <v>31</v>
      </c>
      <c r="B141" s="143"/>
      <c r="C141" s="34"/>
      <c r="D141" s="117"/>
      <c r="E141" s="117"/>
      <c r="F141" s="117"/>
      <c r="G141" s="117"/>
      <c r="H141" s="43" t="e">
        <f t="shared" ref="H141:H142" si="32">G141/E141</f>
        <v>#DIV/0!</v>
      </c>
      <c r="I141" s="51" t="e">
        <f t="shared" ref="I141:I142" si="33">(F141/D141)-1</f>
        <v>#DIV/0!</v>
      </c>
    </row>
    <row r="142" spans="1:14">
      <c r="A142" s="143" t="s">
        <v>187</v>
      </c>
      <c r="B142" s="143"/>
      <c r="C142" s="35"/>
      <c r="D142" s="117"/>
      <c r="E142" s="117"/>
      <c r="F142" s="117"/>
      <c r="G142" s="117"/>
      <c r="H142" s="43" t="e">
        <f t="shared" si="32"/>
        <v>#DIV/0!</v>
      </c>
      <c r="I142" s="51" t="e">
        <f t="shared" si="33"/>
        <v>#DIV/0!</v>
      </c>
    </row>
    <row r="143" spans="1:14">
      <c r="C143" s="34"/>
      <c r="D143" s="117"/>
      <c r="E143" s="117"/>
      <c r="F143" s="117"/>
      <c r="G143" s="117"/>
      <c r="H143" s="43"/>
      <c r="I143" s="51"/>
    </row>
    <row r="144" spans="1:14">
      <c r="A144" s="143" t="s">
        <v>188</v>
      </c>
      <c r="B144" s="143"/>
      <c r="C144" s="34"/>
      <c r="D144" s="293">
        <v>36819</v>
      </c>
      <c r="E144" s="293">
        <v>43650</v>
      </c>
      <c r="F144" s="293">
        <v>51738</v>
      </c>
      <c r="G144" s="117">
        <v>35745</v>
      </c>
      <c r="H144" s="43">
        <f t="shared" ref="H144:H150" si="34">G144/E144</f>
        <v>0.81890034364261166</v>
      </c>
      <c r="I144" s="51">
        <f t="shared" ref="I144:I150" si="35">(F144/D144)-1</f>
        <v>0.40519840299845189</v>
      </c>
      <c r="J144" s="14" t="s">
        <v>241</v>
      </c>
    </row>
    <row r="145" spans="1:10">
      <c r="A145" s="143" t="s">
        <v>29</v>
      </c>
      <c r="B145" s="143"/>
      <c r="C145" s="34"/>
      <c r="D145" s="126"/>
      <c r="E145" s="126"/>
      <c r="F145" s="126"/>
      <c r="G145" s="107"/>
      <c r="H145" s="43" t="e">
        <f t="shared" si="34"/>
        <v>#DIV/0!</v>
      </c>
      <c r="I145" s="51" t="e">
        <f t="shared" si="35"/>
        <v>#DIV/0!</v>
      </c>
    </row>
    <row r="146" spans="1:10">
      <c r="A146" s="143" t="s">
        <v>189</v>
      </c>
      <c r="B146" s="143"/>
      <c r="C146" s="34"/>
      <c r="D146" s="107"/>
      <c r="E146" s="107"/>
      <c r="F146" s="107"/>
      <c r="G146" s="107"/>
      <c r="H146" s="43" t="e">
        <f t="shared" si="34"/>
        <v>#DIV/0!</v>
      </c>
      <c r="I146" s="51" t="e">
        <f t="shared" si="35"/>
        <v>#DIV/0!</v>
      </c>
    </row>
    <row r="147" spans="1:10">
      <c r="A147" s="143" t="s">
        <v>32</v>
      </c>
      <c r="B147" s="143"/>
      <c r="C147" s="34"/>
      <c r="D147" s="295">
        <v>34747</v>
      </c>
      <c r="E147" s="295">
        <v>44476</v>
      </c>
      <c r="F147" s="295">
        <v>54206</v>
      </c>
      <c r="G147" s="114"/>
      <c r="H147" s="43">
        <f t="shared" si="34"/>
        <v>0</v>
      </c>
      <c r="I147" s="51">
        <f t="shared" si="35"/>
        <v>0.56001957003482317</v>
      </c>
      <c r="J147" s="14" t="s">
        <v>247</v>
      </c>
    </row>
    <row r="148" spans="1:10">
      <c r="A148" s="143" t="s">
        <v>33</v>
      </c>
      <c r="B148" s="143"/>
      <c r="C148" s="34"/>
      <c r="D148" s="107"/>
      <c r="E148" s="107"/>
      <c r="F148" s="107"/>
      <c r="G148" s="107"/>
      <c r="H148" s="43" t="e">
        <f t="shared" si="34"/>
        <v>#DIV/0!</v>
      </c>
      <c r="I148" s="51" t="e">
        <f t="shared" si="35"/>
        <v>#DIV/0!</v>
      </c>
    </row>
    <row r="149" spans="1:10">
      <c r="A149" s="143" t="s">
        <v>34</v>
      </c>
      <c r="B149" s="143"/>
      <c r="C149" s="34"/>
      <c r="D149" s="293">
        <v>41374</v>
      </c>
      <c r="E149" s="293">
        <v>51718</v>
      </c>
      <c r="F149" s="293">
        <v>62061</v>
      </c>
      <c r="G149" s="117"/>
      <c r="H149" s="43">
        <f t="shared" si="34"/>
        <v>0</v>
      </c>
      <c r="I149" s="51">
        <f t="shared" si="35"/>
        <v>0.5</v>
      </c>
      <c r="J149" s="14" t="s">
        <v>1195</v>
      </c>
    </row>
    <row r="150" spans="1:10">
      <c r="A150" s="143" t="s">
        <v>35</v>
      </c>
      <c r="B150" s="143"/>
      <c r="C150" s="34"/>
      <c r="D150" s="107"/>
      <c r="E150" s="107"/>
      <c r="F150" s="107"/>
      <c r="G150" s="107"/>
      <c r="H150" s="43" t="e">
        <f t="shared" si="34"/>
        <v>#DIV/0!</v>
      </c>
      <c r="I150" s="51" t="e">
        <f t="shared" si="35"/>
        <v>#DIV/0!</v>
      </c>
    </row>
    <row r="151" spans="1:10" ht="6" customHeight="1">
      <c r="A151" s="165"/>
      <c r="B151" s="165"/>
      <c r="C151" s="167"/>
      <c r="D151" s="168"/>
      <c r="E151" s="168"/>
      <c r="F151" s="168"/>
      <c r="G151" s="168"/>
      <c r="H151" s="169"/>
      <c r="I151" s="170"/>
      <c r="J151" s="165"/>
    </row>
    <row r="152" spans="1:10">
      <c r="A152" s="171" t="s">
        <v>87</v>
      </c>
      <c r="B152" s="171"/>
      <c r="C152" s="39">
        <v>64</v>
      </c>
      <c r="D152" s="123">
        <f>VLOOKUP(C152,'Curr Pay Plan'!$A$2:$D$100,2)</f>
        <v>33130.78</v>
      </c>
      <c r="E152" s="123">
        <f>VLOOKUP(C152,'Curr Pay Plan'!$A$2:$D$100,3)</f>
        <v>39971.852404220605</v>
      </c>
      <c r="F152" s="123">
        <f>VLOOKUP(C152,'Curr Pay Plan'!$A$2:$D$100,4)</f>
        <v>46812.92480844121</v>
      </c>
      <c r="G152" s="124">
        <v>35678</v>
      </c>
      <c r="H152" s="52">
        <f t="shared" ref="H152:H158" si="36">G152/E152</f>
        <v>0.89257809818773326</v>
      </c>
      <c r="I152" s="53">
        <f t="shared" ref="I152:I159" si="37">(F152/D152)-1</f>
        <v>0.41297382097376545</v>
      </c>
      <c r="J152" s="175"/>
    </row>
    <row r="153" spans="1:10">
      <c r="A153" s="154" t="s">
        <v>11</v>
      </c>
      <c r="B153" s="141">
        <f t="shared" ref="B153:B158" si="38">D153*104%</f>
        <v>39152.533333333333</v>
      </c>
      <c r="C153" s="55">
        <f>(D153/D152)-1</f>
        <v>0.13630487017409987</v>
      </c>
      <c r="D153" s="119">
        <f>AVERAGE(D140:D150)</f>
        <v>37646.666666666664</v>
      </c>
      <c r="E153" s="119">
        <f>AVERAGE(E140:E150)</f>
        <v>46614.666666666664</v>
      </c>
      <c r="F153" s="119">
        <f>AVERAGE(F140:F150)</f>
        <v>56001.666666666664</v>
      </c>
      <c r="G153" s="151">
        <f>AVERAGE(G140:G150)</f>
        <v>35745</v>
      </c>
      <c r="H153" s="49">
        <f t="shared" si="36"/>
        <v>0.76681874088269786</v>
      </c>
      <c r="I153" s="44">
        <f t="shared" si="37"/>
        <v>0.48755976624756503</v>
      </c>
      <c r="J153" s="175"/>
    </row>
    <row r="154" spans="1:10">
      <c r="A154" s="155" t="s">
        <v>21</v>
      </c>
      <c r="B154" s="141">
        <f t="shared" si="38"/>
        <v>38291.760000000002</v>
      </c>
      <c r="C154" s="55">
        <f>(D154/D152)-1</f>
        <v>0.11132306574128359</v>
      </c>
      <c r="D154" s="119">
        <f>MEDIAN(D140:D150)</f>
        <v>36819</v>
      </c>
      <c r="E154" s="119">
        <f>MEDIAN(E140:E150)</f>
        <v>44476</v>
      </c>
      <c r="F154" s="119">
        <f>MEDIAN(F140:F150)</f>
        <v>54206</v>
      </c>
      <c r="G154" s="151">
        <f>MEDIAN(G140:G150)</f>
        <v>35745</v>
      </c>
      <c r="H154" s="49">
        <f t="shared" si="36"/>
        <v>0.80369187876607606</v>
      </c>
      <c r="I154" s="44">
        <f t="shared" si="37"/>
        <v>0.47222901219479074</v>
      </c>
      <c r="J154" s="175"/>
    </row>
    <row r="155" spans="1:10">
      <c r="A155" s="115" t="s">
        <v>22</v>
      </c>
      <c r="B155" s="141" t="e">
        <f t="shared" si="38"/>
        <v>#DIV/0!</v>
      </c>
      <c r="C155" s="55" t="e">
        <f>(D155/D152)-1</f>
        <v>#DIV/0!</v>
      </c>
      <c r="D155" s="119" t="e">
        <f>AVERAGE(D140:D142)</f>
        <v>#DIV/0!</v>
      </c>
      <c r="E155" s="119" t="e">
        <f>AVERAGE(E140:E142)</f>
        <v>#DIV/0!</v>
      </c>
      <c r="F155" s="119" t="e">
        <f>AVERAGE(F140:F142)</f>
        <v>#DIV/0!</v>
      </c>
      <c r="G155" s="119" t="e">
        <f>AVERAGE(G140:G142)</f>
        <v>#DIV/0!</v>
      </c>
      <c r="H155" s="50" t="e">
        <f t="shared" si="36"/>
        <v>#DIV/0!</v>
      </c>
      <c r="I155" s="51" t="e">
        <f t="shared" si="37"/>
        <v>#DIV/0!</v>
      </c>
      <c r="J155" s="175"/>
    </row>
    <row r="156" spans="1:10">
      <c r="A156" s="154" t="s">
        <v>23</v>
      </c>
      <c r="B156" s="141" t="e">
        <f t="shared" si="38"/>
        <v>#NUM!</v>
      </c>
      <c r="C156" s="55" t="e">
        <f>(D156/D152)-1</f>
        <v>#NUM!</v>
      </c>
      <c r="D156" s="119" t="e">
        <f>MEDIAN(D140:D142)</f>
        <v>#NUM!</v>
      </c>
      <c r="E156" s="119" t="e">
        <f>MEDIAN(E140:E142)</f>
        <v>#NUM!</v>
      </c>
      <c r="F156" s="119" t="e">
        <f>MEDIAN(F140:F142)</f>
        <v>#NUM!</v>
      </c>
      <c r="G156" s="151" t="e">
        <f>MEDIAN(G140:G142)</f>
        <v>#NUM!</v>
      </c>
      <c r="H156" s="49" t="e">
        <f t="shared" si="36"/>
        <v>#NUM!</v>
      </c>
      <c r="I156" s="44" t="e">
        <f t="shared" si="37"/>
        <v>#NUM!</v>
      </c>
      <c r="J156" s="175"/>
    </row>
    <row r="157" spans="1:10">
      <c r="A157" s="115" t="s">
        <v>81</v>
      </c>
      <c r="B157" s="141">
        <f t="shared" si="38"/>
        <v>39152.533333333333</v>
      </c>
      <c r="C157" s="55">
        <f>(D157/D152)-1</f>
        <v>0.13630487017409987</v>
      </c>
      <c r="D157" s="119">
        <f>AVERAGE(D144:D150)</f>
        <v>37646.666666666664</v>
      </c>
      <c r="E157" s="119">
        <f>AVERAGE(E144:E150)</f>
        <v>46614.666666666664</v>
      </c>
      <c r="F157" s="119">
        <f>AVERAGE(F144:F150)</f>
        <v>56001.666666666664</v>
      </c>
      <c r="G157" s="151">
        <f>AVERAGE(G144:G150)</f>
        <v>35745</v>
      </c>
      <c r="H157" s="49">
        <f t="shared" si="36"/>
        <v>0.76681874088269786</v>
      </c>
      <c r="I157" s="44">
        <f t="shared" si="37"/>
        <v>0.48755976624756503</v>
      </c>
      <c r="J157" s="175"/>
    </row>
    <row r="158" spans="1:10">
      <c r="A158" s="115" t="s">
        <v>80</v>
      </c>
      <c r="B158" s="141">
        <f t="shared" si="38"/>
        <v>38291.760000000002</v>
      </c>
      <c r="C158" s="55">
        <f>(D158/D152)-1</f>
        <v>0.11132306574128359</v>
      </c>
      <c r="D158" s="119">
        <f>MEDIAN(D144:D150)</f>
        <v>36819</v>
      </c>
      <c r="E158" s="119">
        <f>MEDIAN(E144:E150)</f>
        <v>44476</v>
      </c>
      <c r="F158" s="119">
        <f>MEDIAN(F144:F150)</f>
        <v>54206</v>
      </c>
      <c r="G158" s="151">
        <f>MEDIAN(G144:G150)</f>
        <v>35745</v>
      </c>
      <c r="H158" s="49">
        <f t="shared" si="36"/>
        <v>0.80369187876607606</v>
      </c>
      <c r="I158" s="44">
        <f t="shared" si="37"/>
        <v>0.47222901219479074</v>
      </c>
      <c r="J158" s="175"/>
    </row>
    <row r="159" spans="1:10">
      <c r="A159" s="116" t="s">
        <v>24</v>
      </c>
      <c r="B159" s="116"/>
      <c r="C159" s="39">
        <v>67</v>
      </c>
      <c r="D159" s="123">
        <f>VLOOKUP(C159,'Curr Pay Plan'!$A$2:$D$100,2)</f>
        <v>38420.35</v>
      </c>
      <c r="E159" s="123">
        <f>VLOOKUP(C159,'Curr Pay Plan'!$A$2:$D$100,3)</f>
        <v>46353.649371324704</v>
      </c>
      <c r="F159" s="123">
        <f>VLOOKUP(C159,'Curr Pay Plan'!$A$2:$D$100,4)</f>
        <v>54286.948742649409</v>
      </c>
      <c r="G159" s="124"/>
      <c r="H159" s="52"/>
      <c r="I159" s="53">
        <f t="shared" si="37"/>
        <v>0.41297382097376545</v>
      </c>
      <c r="J159" s="175"/>
    </row>
    <row r="160" spans="1:10" ht="46.5" customHeight="1">
      <c r="A160" s="116" t="s">
        <v>25</v>
      </c>
      <c r="B160" s="116"/>
      <c r="C160" s="39"/>
      <c r="D160" s="123"/>
      <c r="E160" s="123"/>
      <c r="F160" s="123"/>
      <c r="G160" s="125"/>
      <c r="H160" s="50"/>
      <c r="I160" s="51"/>
      <c r="J160" s="175"/>
    </row>
    <row r="161" spans="1:10">
      <c r="A161" s="333"/>
      <c r="B161" s="333"/>
      <c r="C161" s="333"/>
      <c r="D161" s="333"/>
      <c r="E161" s="333"/>
      <c r="F161" s="333"/>
      <c r="G161" s="333"/>
      <c r="H161" s="333"/>
      <c r="I161" s="333"/>
      <c r="J161" s="333"/>
    </row>
    <row r="162" spans="1:10">
      <c r="A162" s="143" t="s">
        <v>28</v>
      </c>
      <c r="B162" s="143"/>
      <c r="C162" s="34"/>
      <c r="D162" s="107"/>
      <c r="E162" s="107"/>
      <c r="F162" s="107"/>
      <c r="G162" s="107"/>
      <c r="H162" s="43" t="e">
        <f>G162/E162</f>
        <v>#DIV/0!</v>
      </c>
      <c r="I162" s="51" t="e">
        <f>(F162/D162)-1</f>
        <v>#DIV/0!</v>
      </c>
    </row>
    <row r="163" spans="1:10">
      <c r="A163" s="143" t="s">
        <v>31</v>
      </c>
      <c r="B163" s="143"/>
      <c r="C163" s="34"/>
      <c r="D163" s="117"/>
      <c r="E163" s="117"/>
      <c r="F163" s="117"/>
      <c r="G163" s="117"/>
      <c r="H163" s="43" t="e">
        <f t="shared" ref="H163:H164" si="39">G163/E163</f>
        <v>#DIV/0!</v>
      </c>
      <c r="I163" s="51" t="e">
        <f t="shared" ref="I163:I164" si="40">(F163/D163)-1</f>
        <v>#DIV/0!</v>
      </c>
    </row>
    <row r="164" spans="1:10">
      <c r="A164" s="143" t="s">
        <v>187</v>
      </c>
      <c r="B164" s="143"/>
      <c r="C164" s="35"/>
      <c r="D164" s="117"/>
      <c r="E164" s="117"/>
      <c r="F164" s="117"/>
      <c r="G164" s="117"/>
      <c r="H164" s="43" t="e">
        <f t="shared" si="39"/>
        <v>#DIV/0!</v>
      </c>
      <c r="I164" s="51" t="e">
        <f t="shared" si="40"/>
        <v>#DIV/0!</v>
      </c>
    </row>
    <row r="165" spans="1:10">
      <c r="C165" s="34"/>
      <c r="D165" s="117"/>
      <c r="E165" s="117"/>
      <c r="F165" s="117"/>
      <c r="G165" s="117"/>
      <c r="H165" s="43"/>
      <c r="I165" s="51"/>
    </row>
    <row r="166" spans="1:10">
      <c r="A166" s="143" t="s">
        <v>188</v>
      </c>
      <c r="B166" s="143"/>
      <c r="C166" s="34"/>
      <c r="D166" s="293">
        <v>45465</v>
      </c>
      <c r="E166" s="293">
        <v>53910</v>
      </c>
      <c r="F166" s="293">
        <v>63945</v>
      </c>
      <c r="G166" s="117">
        <v>52338</v>
      </c>
      <c r="H166" s="43">
        <f t="shared" ref="H166:H172" si="41">G166/E166</f>
        <v>0.97084028937117417</v>
      </c>
      <c r="I166" s="51">
        <f t="shared" ref="I166:I172" si="42">(F166/D166)-1</f>
        <v>0.40646651270207856</v>
      </c>
      <c r="J166" s="14" t="s">
        <v>243</v>
      </c>
    </row>
    <row r="167" spans="1:10">
      <c r="A167" s="143" t="s">
        <v>29</v>
      </c>
      <c r="B167" s="143"/>
      <c r="C167" s="34"/>
      <c r="D167" s="300">
        <v>42627</v>
      </c>
      <c r="E167" s="300">
        <v>56481</v>
      </c>
      <c r="F167" s="300">
        <v>70335</v>
      </c>
      <c r="G167" s="107"/>
      <c r="H167" s="43">
        <f t="shared" si="41"/>
        <v>0</v>
      </c>
      <c r="I167" s="51">
        <f t="shared" si="42"/>
        <v>0.65001055668942209</v>
      </c>
      <c r="J167" s="14" t="s">
        <v>310</v>
      </c>
    </row>
    <row r="168" spans="1:10">
      <c r="A168" s="143" t="s">
        <v>189</v>
      </c>
      <c r="B168" s="143"/>
      <c r="C168" s="34"/>
      <c r="D168" s="292">
        <v>38245</v>
      </c>
      <c r="E168" s="292">
        <v>48763</v>
      </c>
      <c r="F168" s="292">
        <v>59280</v>
      </c>
      <c r="G168" s="107">
        <v>41766</v>
      </c>
      <c r="H168" s="43">
        <f t="shared" si="41"/>
        <v>0.85651005885609988</v>
      </c>
      <c r="I168" s="51">
        <f t="shared" si="42"/>
        <v>0.55000653680219647</v>
      </c>
      <c r="J168" s="14" t="s">
        <v>310</v>
      </c>
    </row>
    <row r="169" spans="1:10">
      <c r="A169" s="143" t="s">
        <v>32</v>
      </c>
      <c r="B169" s="143"/>
      <c r="C169" s="34"/>
      <c r="D169" s="118"/>
      <c r="E169" s="118"/>
      <c r="F169" s="118"/>
      <c r="G169" s="114"/>
      <c r="H169" s="43"/>
      <c r="I169" s="51"/>
      <c r="J169" s="14" t="s">
        <v>1177</v>
      </c>
    </row>
    <row r="170" spans="1:10">
      <c r="A170" s="143" t="s">
        <v>33</v>
      </c>
      <c r="B170" s="143"/>
      <c r="C170" s="34"/>
      <c r="D170" s="292">
        <v>50362</v>
      </c>
      <c r="E170" s="292">
        <v>62953</v>
      </c>
      <c r="F170" s="292">
        <v>75544</v>
      </c>
      <c r="G170" s="107">
        <v>51147</v>
      </c>
      <c r="H170" s="43">
        <f t="shared" si="41"/>
        <v>0.81246326624624721</v>
      </c>
      <c r="I170" s="51">
        <f t="shared" si="42"/>
        <v>0.50001985624081646</v>
      </c>
      <c r="J170" s="14" t="s">
        <v>1200</v>
      </c>
    </row>
    <row r="171" spans="1:10">
      <c r="A171" s="143" t="s">
        <v>34</v>
      </c>
      <c r="B171" s="143"/>
      <c r="C171" s="34"/>
      <c r="D171" s="293">
        <v>45615</v>
      </c>
      <c r="E171" s="293">
        <v>57019</v>
      </c>
      <c r="F171" s="293">
        <v>68423</v>
      </c>
      <c r="G171" s="117">
        <v>46289</v>
      </c>
      <c r="H171" s="43">
        <f t="shared" si="41"/>
        <v>0.81181711359371433</v>
      </c>
      <c r="I171" s="51">
        <f t="shared" si="42"/>
        <v>0.50001096130658773</v>
      </c>
      <c r="J171" s="14" t="s">
        <v>1198</v>
      </c>
    </row>
    <row r="172" spans="1:10">
      <c r="A172" s="143" t="s">
        <v>35</v>
      </c>
      <c r="B172" s="143"/>
      <c r="C172" s="34"/>
      <c r="D172" s="292">
        <v>37364</v>
      </c>
      <c r="E172" s="292">
        <v>47639</v>
      </c>
      <c r="F172" s="292">
        <v>57914</v>
      </c>
      <c r="G172" s="107"/>
      <c r="H172" s="43">
        <f t="shared" si="41"/>
        <v>0</v>
      </c>
      <c r="I172" s="51">
        <f t="shared" si="42"/>
        <v>0.54999464725404135</v>
      </c>
      <c r="J172" s="14" t="s">
        <v>1196</v>
      </c>
    </row>
    <row r="173" spans="1:10" ht="6" customHeight="1">
      <c r="A173" s="165"/>
      <c r="B173" s="165"/>
      <c r="C173" s="167"/>
      <c r="D173" s="168"/>
      <c r="E173" s="168"/>
      <c r="F173" s="168"/>
      <c r="G173" s="168"/>
      <c r="H173" s="169"/>
      <c r="I173" s="170"/>
      <c r="J173" s="165"/>
    </row>
    <row r="174" spans="1:10">
      <c r="A174" s="171" t="s">
        <v>235</v>
      </c>
      <c r="B174" s="171"/>
      <c r="C174" s="39">
        <v>66</v>
      </c>
      <c r="D174" s="123">
        <f>VLOOKUP(C174,'Curr Pay Plan'!$A$2:$D$100,2)</f>
        <v>36570.22</v>
      </c>
      <c r="E174" s="123">
        <f>VLOOKUP(C174,'Curr Pay Plan'!$A$2:$D$100,3)</f>
        <v>44121.491743625615</v>
      </c>
      <c r="F174" s="123">
        <f>VLOOKUP(C174,'Curr Pay Plan'!$A$2:$D$100,4)</f>
        <v>51672.763487251228</v>
      </c>
      <c r="G174" s="124">
        <v>42410</v>
      </c>
      <c r="H174" s="52">
        <f t="shared" ref="H174:H180" si="43">G174/E174</f>
        <v>0.96120956758283493</v>
      </c>
      <c r="I174" s="53">
        <f t="shared" ref="I174:I181" si="44">(F174/D174)-1</f>
        <v>0.41297382097376567</v>
      </c>
      <c r="J174" s="175"/>
    </row>
    <row r="175" spans="1:10">
      <c r="A175" s="154" t="s">
        <v>11</v>
      </c>
      <c r="B175" s="141">
        <f t="shared" ref="B175:B180" si="45">D175*104%</f>
        <v>45010.853333333333</v>
      </c>
      <c r="C175" s="55">
        <f>(D175/D174)-1</f>
        <v>0.18346749531905093</v>
      </c>
      <c r="D175" s="119">
        <f>AVERAGE(D162:D172)</f>
        <v>43279.666666666664</v>
      </c>
      <c r="E175" s="119">
        <f>AVERAGE(E162:E172)</f>
        <v>54460.833333333336</v>
      </c>
      <c r="F175" s="119">
        <f>AVERAGE(F162:F172)</f>
        <v>65906.833333333328</v>
      </c>
      <c r="G175" s="151">
        <f>AVERAGE(G162:G172)</f>
        <v>47885</v>
      </c>
      <c r="H175" s="49">
        <f t="shared" si="43"/>
        <v>0.87925573424326342</v>
      </c>
      <c r="I175" s="44">
        <f t="shared" si="44"/>
        <v>0.52281286824451811</v>
      </c>
      <c r="J175" s="175"/>
    </row>
    <row r="176" spans="1:10">
      <c r="A176" s="155" t="s">
        <v>21</v>
      </c>
      <c r="B176" s="141">
        <f t="shared" si="45"/>
        <v>45807.840000000004</v>
      </c>
      <c r="C176" s="55">
        <f>(D176/D174)-1</f>
        <v>0.20442261490360192</v>
      </c>
      <c r="D176" s="119">
        <f>MEDIAN(D162:D172)</f>
        <v>44046</v>
      </c>
      <c r="E176" s="119">
        <f>MEDIAN(E162:E172)</f>
        <v>55195.5</v>
      </c>
      <c r="F176" s="119">
        <f>MEDIAN(F162:F172)</f>
        <v>66184</v>
      </c>
      <c r="G176" s="151">
        <f>MEDIAN(G162:G172)</f>
        <v>48718</v>
      </c>
      <c r="H176" s="49">
        <f t="shared" si="43"/>
        <v>0.88264441847614394</v>
      </c>
      <c r="I176" s="44">
        <f t="shared" si="44"/>
        <v>0.50261090677927611</v>
      </c>
      <c r="J176" s="175"/>
    </row>
    <row r="177" spans="1:10">
      <c r="A177" s="115" t="s">
        <v>22</v>
      </c>
      <c r="B177" s="141" t="e">
        <f t="shared" si="45"/>
        <v>#DIV/0!</v>
      </c>
      <c r="C177" s="55" t="e">
        <f>(D177/D174)-1</f>
        <v>#DIV/0!</v>
      </c>
      <c r="D177" s="119" t="e">
        <f>AVERAGE(D162:D164)</f>
        <v>#DIV/0!</v>
      </c>
      <c r="E177" s="119" t="e">
        <f>AVERAGE(E162:E164)</f>
        <v>#DIV/0!</v>
      </c>
      <c r="F177" s="119" t="e">
        <f>AVERAGE(F162:F164)</f>
        <v>#DIV/0!</v>
      </c>
      <c r="G177" s="119" t="e">
        <f>AVERAGE(G162:G164)</f>
        <v>#DIV/0!</v>
      </c>
      <c r="H177" s="50" t="e">
        <f t="shared" si="43"/>
        <v>#DIV/0!</v>
      </c>
      <c r="I177" s="51" t="e">
        <f t="shared" si="44"/>
        <v>#DIV/0!</v>
      </c>
      <c r="J177" s="175"/>
    </row>
    <row r="178" spans="1:10">
      <c r="A178" s="154" t="s">
        <v>23</v>
      </c>
      <c r="B178" s="141" t="e">
        <f t="shared" si="45"/>
        <v>#NUM!</v>
      </c>
      <c r="C178" s="55" t="e">
        <f>(D178/D174)-1</f>
        <v>#NUM!</v>
      </c>
      <c r="D178" s="119" t="e">
        <f>MEDIAN(D162:D164)</f>
        <v>#NUM!</v>
      </c>
      <c r="E178" s="119" t="e">
        <f>MEDIAN(E162:E164)</f>
        <v>#NUM!</v>
      </c>
      <c r="F178" s="119" t="e">
        <f>MEDIAN(F162:F164)</f>
        <v>#NUM!</v>
      </c>
      <c r="G178" s="151" t="e">
        <f>MEDIAN(G162:G164)</f>
        <v>#NUM!</v>
      </c>
      <c r="H178" s="49" t="e">
        <f t="shared" si="43"/>
        <v>#NUM!</v>
      </c>
      <c r="I178" s="44" t="e">
        <f t="shared" si="44"/>
        <v>#NUM!</v>
      </c>
      <c r="J178" s="175"/>
    </row>
    <row r="179" spans="1:10">
      <c r="A179" s="115" t="s">
        <v>81</v>
      </c>
      <c r="B179" s="141">
        <f t="shared" si="45"/>
        <v>45010.853333333333</v>
      </c>
      <c r="C179" s="55">
        <f>(D179/D174)-1</f>
        <v>0.18346749531905093</v>
      </c>
      <c r="D179" s="119">
        <f>AVERAGE(D166:D172)</f>
        <v>43279.666666666664</v>
      </c>
      <c r="E179" s="119">
        <f>AVERAGE(E166:E172)</f>
        <v>54460.833333333336</v>
      </c>
      <c r="F179" s="119">
        <f>AVERAGE(F166:F172)</f>
        <v>65906.833333333328</v>
      </c>
      <c r="G179" s="151">
        <f>AVERAGE(G166:G172)</f>
        <v>47885</v>
      </c>
      <c r="H179" s="49">
        <f t="shared" si="43"/>
        <v>0.87925573424326342</v>
      </c>
      <c r="I179" s="44">
        <f t="shared" si="44"/>
        <v>0.52281286824451811</v>
      </c>
      <c r="J179" s="175"/>
    </row>
    <row r="180" spans="1:10">
      <c r="A180" s="115" t="s">
        <v>80</v>
      </c>
      <c r="B180" s="141">
        <f t="shared" si="45"/>
        <v>45807.840000000004</v>
      </c>
      <c r="C180" s="55">
        <f>(D180/D174)-1</f>
        <v>0.20442261490360192</v>
      </c>
      <c r="D180" s="119">
        <f>MEDIAN(D166:D172)</f>
        <v>44046</v>
      </c>
      <c r="E180" s="119">
        <f>MEDIAN(E166:E172)</f>
        <v>55195.5</v>
      </c>
      <c r="F180" s="119">
        <f>MEDIAN(F166:F172)</f>
        <v>66184</v>
      </c>
      <c r="G180" s="151">
        <f>MEDIAN(G166:G172)</f>
        <v>48718</v>
      </c>
      <c r="H180" s="49">
        <f t="shared" si="43"/>
        <v>0.88264441847614394</v>
      </c>
      <c r="I180" s="44">
        <f t="shared" si="44"/>
        <v>0.50261090677927611</v>
      </c>
      <c r="J180" s="175"/>
    </row>
    <row r="181" spans="1:10">
      <c r="A181" s="116" t="s">
        <v>24</v>
      </c>
      <c r="B181" s="116"/>
      <c r="C181" s="39">
        <v>70</v>
      </c>
      <c r="D181" s="123">
        <f>VLOOKUP(C181,'Curr Pay Plan'!$A$2:$D$100,2)</f>
        <v>44555.93</v>
      </c>
      <c r="E181" s="123">
        <f>VLOOKUP(C181,'Curr Pay Plan'!$A$2:$D$100,3)</f>
        <v>53756.146329569819</v>
      </c>
      <c r="F181" s="123">
        <f>VLOOKUP(C181,'Curr Pay Plan'!$A$2:$D$100,4)</f>
        <v>62956.362659139639</v>
      </c>
      <c r="G181" s="124"/>
      <c r="H181" s="52"/>
      <c r="I181" s="53">
        <f t="shared" si="44"/>
        <v>0.41297382097376567</v>
      </c>
      <c r="J181" s="175"/>
    </row>
    <row r="182" spans="1:10">
      <c r="A182" s="116" t="s">
        <v>25</v>
      </c>
      <c r="B182" s="116"/>
      <c r="C182" s="39"/>
      <c r="D182" s="123"/>
      <c r="E182" s="123"/>
      <c r="F182" s="123"/>
      <c r="G182" s="125"/>
      <c r="H182" s="50"/>
      <c r="I182" s="51"/>
      <c r="J182" s="175"/>
    </row>
    <row r="183" spans="1:10" ht="29.25" customHeight="1">
      <c r="A183" s="330"/>
      <c r="B183" s="330"/>
      <c r="C183" s="330"/>
      <c r="D183" s="330"/>
      <c r="E183" s="330"/>
      <c r="F183" s="330"/>
      <c r="G183" s="330"/>
      <c r="H183" s="330"/>
      <c r="I183" s="330"/>
      <c r="J183" s="330"/>
    </row>
    <row r="184" spans="1:10" ht="15" customHeight="1">
      <c r="A184" s="311"/>
      <c r="B184" s="311"/>
      <c r="C184" s="311"/>
      <c r="D184" s="311"/>
      <c r="E184" s="311"/>
      <c r="F184" s="311"/>
      <c r="G184" s="311"/>
      <c r="H184" s="311"/>
      <c r="I184" s="311"/>
      <c r="J184" s="311"/>
    </row>
    <row r="185" spans="1:10">
      <c r="A185" s="143" t="s">
        <v>28</v>
      </c>
      <c r="B185" s="143"/>
      <c r="C185" s="34"/>
      <c r="D185" s="107"/>
      <c r="E185" s="107"/>
      <c r="F185" s="107"/>
      <c r="G185" s="107"/>
      <c r="H185" s="43" t="e">
        <f>G185/E185</f>
        <v>#DIV/0!</v>
      </c>
      <c r="I185" s="51" t="e">
        <f>(F185/D185)-1</f>
        <v>#DIV/0!</v>
      </c>
    </row>
    <row r="186" spans="1:10">
      <c r="A186" s="143" t="s">
        <v>31</v>
      </c>
      <c r="B186" s="143"/>
      <c r="C186" s="34"/>
      <c r="D186" s="117"/>
      <c r="E186" s="117"/>
      <c r="F186" s="117"/>
      <c r="G186" s="117"/>
      <c r="H186" s="43" t="e">
        <f t="shared" ref="H186:H187" si="46">G186/E186</f>
        <v>#DIV/0!</v>
      </c>
      <c r="I186" s="51" t="e">
        <f t="shared" ref="I186:I187" si="47">(F186/D186)-1</f>
        <v>#DIV/0!</v>
      </c>
    </row>
    <row r="187" spans="1:10">
      <c r="A187" s="143" t="s">
        <v>187</v>
      </c>
      <c r="B187" s="143"/>
      <c r="C187" s="35"/>
      <c r="D187" s="117"/>
      <c r="E187" s="117"/>
      <c r="F187" s="117"/>
      <c r="G187" s="117"/>
      <c r="H187" s="43" t="e">
        <f t="shared" si="46"/>
        <v>#DIV/0!</v>
      </c>
      <c r="I187" s="51" t="e">
        <f t="shared" si="47"/>
        <v>#DIV/0!</v>
      </c>
    </row>
    <row r="188" spans="1:10">
      <c r="C188" s="34"/>
      <c r="D188" s="117"/>
      <c r="E188" s="117"/>
      <c r="F188" s="117"/>
      <c r="G188" s="117"/>
      <c r="H188" s="43"/>
      <c r="I188" s="51"/>
    </row>
    <row r="189" spans="1:10">
      <c r="A189" s="143" t="s">
        <v>188</v>
      </c>
      <c r="B189" s="143"/>
      <c r="C189" s="34"/>
      <c r="D189" s="293">
        <v>35298</v>
      </c>
      <c r="E189" s="293">
        <v>41829</v>
      </c>
      <c r="F189" s="293">
        <v>49593</v>
      </c>
      <c r="G189" s="117">
        <v>34269</v>
      </c>
      <c r="H189" s="43">
        <f t="shared" ref="H189:H195" si="48">G189/E189</f>
        <v>0.81926414688374094</v>
      </c>
      <c r="I189" s="51">
        <f t="shared" ref="I189:I195" si="49">(F189/D189)-1</f>
        <v>0.40498045215026357</v>
      </c>
      <c r="J189" s="14" t="s">
        <v>244</v>
      </c>
    </row>
    <row r="190" spans="1:10">
      <c r="A190" s="143" t="s">
        <v>29</v>
      </c>
      <c r="B190" s="143"/>
      <c r="C190" s="34"/>
      <c r="D190" s="126"/>
      <c r="E190" s="126"/>
      <c r="F190" s="126"/>
      <c r="G190" s="107"/>
      <c r="H190" s="43" t="e">
        <f t="shared" si="48"/>
        <v>#DIV/0!</v>
      </c>
      <c r="I190" s="51" t="e">
        <f t="shared" si="49"/>
        <v>#DIV/0!</v>
      </c>
    </row>
    <row r="191" spans="1:10">
      <c r="A191" s="143" t="s">
        <v>189</v>
      </c>
      <c r="B191" s="143"/>
      <c r="C191" s="34"/>
      <c r="D191" s="292">
        <v>33707</v>
      </c>
      <c r="E191" s="292">
        <v>42977</v>
      </c>
      <c r="F191" s="292">
        <v>52247</v>
      </c>
      <c r="G191" s="107">
        <v>38760</v>
      </c>
      <c r="H191" s="43">
        <f t="shared" si="48"/>
        <v>0.90187774856318492</v>
      </c>
      <c r="I191" s="51">
        <f t="shared" si="49"/>
        <v>0.55003411754235021</v>
      </c>
      <c r="J191" s="14" t="s">
        <v>1202</v>
      </c>
    </row>
    <row r="192" spans="1:10">
      <c r="A192" s="143" t="s">
        <v>32</v>
      </c>
      <c r="B192" s="143"/>
      <c r="C192" s="34"/>
      <c r="D192" s="118"/>
      <c r="E192" s="118"/>
      <c r="F192" s="118"/>
      <c r="G192" s="114"/>
      <c r="H192" s="43"/>
      <c r="I192" s="51"/>
      <c r="J192" s="14" t="s">
        <v>1177</v>
      </c>
    </row>
    <row r="193" spans="1:10">
      <c r="A193" s="143" t="s">
        <v>33</v>
      </c>
      <c r="B193" s="143"/>
      <c r="C193" s="34"/>
      <c r="D193" s="292">
        <v>37456</v>
      </c>
      <c r="E193" s="292">
        <v>46814</v>
      </c>
      <c r="F193" s="292">
        <v>56172</v>
      </c>
      <c r="G193" s="107"/>
      <c r="H193" s="43">
        <f t="shared" si="48"/>
        <v>0</v>
      </c>
      <c r="I193" s="51">
        <f t="shared" si="49"/>
        <v>0.49967962409226829</v>
      </c>
      <c r="J193" s="14" t="s">
        <v>1201</v>
      </c>
    </row>
    <row r="194" spans="1:10">
      <c r="A194" s="143" t="s">
        <v>34</v>
      </c>
      <c r="B194" s="143"/>
      <c r="C194" s="34"/>
      <c r="D194" s="293">
        <v>41374</v>
      </c>
      <c r="E194" s="293">
        <v>51718</v>
      </c>
      <c r="F194" s="293">
        <v>62061</v>
      </c>
      <c r="G194" s="117">
        <v>41986</v>
      </c>
      <c r="H194" s="43">
        <f t="shared" si="48"/>
        <v>0.81182566997950423</v>
      </c>
      <c r="I194" s="51">
        <f t="shared" si="49"/>
        <v>0.5</v>
      </c>
      <c r="J194" s="14" t="s">
        <v>1199</v>
      </c>
    </row>
    <row r="195" spans="1:10">
      <c r="A195" s="143" t="s">
        <v>35</v>
      </c>
      <c r="B195" s="143"/>
      <c r="C195" s="34"/>
      <c r="D195" s="292">
        <v>33120</v>
      </c>
      <c r="E195" s="292">
        <v>42228</v>
      </c>
      <c r="F195" s="292">
        <v>51336</v>
      </c>
      <c r="G195" s="107">
        <v>34720</v>
      </c>
      <c r="H195" s="43">
        <f t="shared" si="48"/>
        <v>0.82220327744624422</v>
      </c>
      <c r="I195" s="51">
        <f t="shared" si="49"/>
        <v>0.55000000000000004</v>
      </c>
      <c r="J195" s="14" t="s">
        <v>1197</v>
      </c>
    </row>
    <row r="196" spans="1:10" ht="6" customHeight="1">
      <c r="A196" s="165"/>
      <c r="B196" s="165"/>
      <c r="C196" s="167"/>
      <c r="D196" s="168"/>
      <c r="E196" s="168"/>
      <c r="F196" s="168"/>
      <c r="G196" s="168"/>
      <c r="H196" s="169"/>
      <c r="I196" s="170"/>
      <c r="J196" s="165"/>
    </row>
    <row r="197" spans="1:10">
      <c r="A197" s="171" t="s">
        <v>234</v>
      </c>
      <c r="B197" s="171"/>
      <c r="C197" s="39">
        <v>64</v>
      </c>
      <c r="D197" s="123">
        <f>VLOOKUP(C197,'Curr Pay Plan'!$A$2:$D$100,2)</f>
        <v>33130.78</v>
      </c>
      <c r="E197" s="123">
        <f>VLOOKUP(C197,'Curr Pay Plan'!$A$2:$D$100,3)</f>
        <v>39971.852404220605</v>
      </c>
      <c r="F197" s="123">
        <f>VLOOKUP(C197,'Curr Pay Plan'!$A$2:$D$100,4)</f>
        <v>46812.92480844121</v>
      </c>
      <c r="G197" s="124">
        <v>44557</v>
      </c>
      <c r="H197" s="52">
        <f t="shared" ref="H197:H203" si="50">G197/E197</f>
        <v>1.1147094097469261</v>
      </c>
      <c r="I197" s="53">
        <f t="shared" ref="I197:I204" si="51">(F197/D197)-1</f>
        <v>0.41297382097376545</v>
      </c>
      <c r="J197" s="175"/>
    </row>
    <row r="198" spans="1:10">
      <c r="A198" s="154" t="s">
        <v>11</v>
      </c>
      <c r="B198" s="141">
        <f t="shared" ref="B198:B203" si="52">D198*104%</f>
        <v>37638.639999999999</v>
      </c>
      <c r="C198" s="55">
        <f>(D198/D197)-1</f>
        <v>9.2367882675868263E-2</v>
      </c>
      <c r="D198" s="119">
        <f>AVERAGE(D185:D195)</f>
        <v>36191</v>
      </c>
      <c r="E198" s="119">
        <f>AVERAGE(E185:E195)</f>
        <v>45113.2</v>
      </c>
      <c r="F198" s="119">
        <f>AVERAGE(F185:F195)</f>
        <v>54281.8</v>
      </c>
      <c r="G198" s="151">
        <f>AVERAGE(G185:G195)</f>
        <v>37433.75</v>
      </c>
      <c r="H198" s="49">
        <f t="shared" si="50"/>
        <v>0.82977376909640643</v>
      </c>
      <c r="I198" s="44">
        <f t="shared" si="51"/>
        <v>0.49987013345859466</v>
      </c>
      <c r="J198" s="175"/>
    </row>
    <row r="199" spans="1:10">
      <c r="A199" s="155" t="s">
        <v>21</v>
      </c>
      <c r="B199" s="141">
        <f t="shared" si="52"/>
        <v>36709.919999999998</v>
      </c>
      <c r="C199" s="55">
        <f>(D199/D197)-1</f>
        <v>6.5414095291448149E-2</v>
      </c>
      <c r="D199" s="119">
        <f>MEDIAN(D185:D195)</f>
        <v>35298</v>
      </c>
      <c r="E199" s="119">
        <f>MEDIAN(E185:E195)</f>
        <v>42977</v>
      </c>
      <c r="F199" s="119">
        <f>MEDIAN(F185:F195)</f>
        <v>52247</v>
      </c>
      <c r="G199" s="151">
        <f>MEDIAN(G185:G195)</f>
        <v>36740</v>
      </c>
      <c r="H199" s="49">
        <f t="shared" si="50"/>
        <v>0.85487586383414382</v>
      </c>
      <c r="I199" s="44">
        <f t="shared" si="51"/>
        <v>0.48016884809337634</v>
      </c>
      <c r="J199" s="175"/>
    </row>
    <row r="200" spans="1:10">
      <c r="A200" s="115" t="s">
        <v>22</v>
      </c>
      <c r="B200" s="141" t="e">
        <f t="shared" si="52"/>
        <v>#DIV/0!</v>
      </c>
      <c r="C200" s="55" t="e">
        <f>(D200/D197)-1</f>
        <v>#DIV/0!</v>
      </c>
      <c r="D200" s="119" t="e">
        <f>AVERAGE(D185:D187)</f>
        <v>#DIV/0!</v>
      </c>
      <c r="E200" s="119" t="e">
        <f>AVERAGE(E185:E187)</f>
        <v>#DIV/0!</v>
      </c>
      <c r="F200" s="119" t="e">
        <f>AVERAGE(F185:F187)</f>
        <v>#DIV/0!</v>
      </c>
      <c r="G200" s="119" t="e">
        <f>AVERAGE(G185:G187)</f>
        <v>#DIV/0!</v>
      </c>
      <c r="H200" s="50" t="e">
        <f t="shared" si="50"/>
        <v>#DIV/0!</v>
      </c>
      <c r="I200" s="51" t="e">
        <f t="shared" si="51"/>
        <v>#DIV/0!</v>
      </c>
      <c r="J200" s="175"/>
    </row>
    <row r="201" spans="1:10">
      <c r="A201" s="154" t="s">
        <v>23</v>
      </c>
      <c r="B201" s="141" t="e">
        <f t="shared" si="52"/>
        <v>#NUM!</v>
      </c>
      <c r="C201" s="55" t="e">
        <f>(D201/D197)-1</f>
        <v>#NUM!</v>
      </c>
      <c r="D201" s="119" t="e">
        <f>MEDIAN(D185:D187)</f>
        <v>#NUM!</v>
      </c>
      <c r="E201" s="119" t="e">
        <f>MEDIAN(E185:E187)</f>
        <v>#NUM!</v>
      </c>
      <c r="F201" s="119" t="e">
        <f>MEDIAN(F185:F187)</f>
        <v>#NUM!</v>
      </c>
      <c r="G201" s="151" t="e">
        <f>MEDIAN(G185:G187)</f>
        <v>#NUM!</v>
      </c>
      <c r="H201" s="49" t="e">
        <f t="shared" si="50"/>
        <v>#NUM!</v>
      </c>
      <c r="I201" s="44" t="e">
        <f t="shared" si="51"/>
        <v>#NUM!</v>
      </c>
      <c r="J201" s="175"/>
    </row>
    <row r="202" spans="1:10">
      <c r="A202" s="115" t="s">
        <v>81</v>
      </c>
      <c r="B202" s="141">
        <f t="shared" si="52"/>
        <v>37638.639999999999</v>
      </c>
      <c r="C202" s="55">
        <f>(D202/D197)-1</f>
        <v>9.2367882675868263E-2</v>
      </c>
      <c r="D202" s="119">
        <f>AVERAGE(D189:D195)</f>
        <v>36191</v>
      </c>
      <c r="E202" s="119">
        <f>AVERAGE(E189:E195)</f>
        <v>45113.2</v>
      </c>
      <c r="F202" s="119">
        <f>AVERAGE(F189:F195)</f>
        <v>54281.8</v>
      </c>
      <c r="G202" s="151">
        <f>AVERAGE(G189:G195)</f>
        <v>37433.75</v>
      </c>
      <c r="H202" s="49">
        <f t="shared" si="50"/>
        <v>0.82977376909640643</v>
      </c>
      <c r="I202" s="44">
        <f t="shared" si="51"/>
        <v>0.49987013345859466</v>
      </c>
      <c r="J202" s="175"/>
    </row>
    <row r="203" spans="1:10">
      <c r="A203" s="115" t="s">
        <v>80</v>
      </c>
      <c r="B203" s="141">
        <f t="shared" si="52"/>
        <v>36709.919999999998</v>
      </c>
      <c r="C203" s="55">
        <f>(D203/D197)-1</f>
        <v>6.5414095291448149E-2</v>
      </c>
      <c r="D203" s="119">
        <f>MEDIAN(D189:D195)</f>
        <v>35298</v>
      </c>
      <c r="E203" s="119">
        <f>MEDIAN(E189:E195)</f>
        <v>42977</v>
      </c>
      <c r="F203" s="119">
        <f>MEDIAN(F189:F195)</f>
        <v>52247</v>
      </c>
      <c r="G203" s="151">
        <f>MEDIAN(G189:G195)</f>
        <v>36740</v>
      </c>
      <c r="H203" s="49">
        <f t="shared" si="50"/>
        <v>0.85487586383414382</v>
      </c>
      <c r="I203" s="44">
        <f t="shared" si="51"/>
        <v>0.48016884809337634</v>
      </c>
      <c r="J203" s="175"/>
    </row>
    <row r="204" spans="1:10">
      <c r="A204" s="116" t="s">
        <v>24</v>
      </c>
      <c r="B204" s="116"/>
      <c r="C204" s="39">
        <v>66</v>
      </c>
      <c r="D204" s="123">
        <f>VLOOKUP(C204,'Curr Pay Plan'!$A$2:$D$100,2)</f>
        <v>36570.22</v>
      </c>
      <c r="E204" s="123">
        <f>VLOOKUP(C204,'Curr Pay Plan'!$A$2:$D$100,3)</f>
        <v>44121.491743625615</v>
      </c>
      <c r="F204" s="123">
        <f>VLOOKUP(C204,'Curr Pay Plan'!$A$2:$D$100,4)</f>
        <v>51672.763487251228</v>
      </c>
      <c r="G204" s="124"/>
      <c r="H204" s="52"/>
      <c r="I204" s="53">
        <f t="shared" si="51"/>
        <v>0.41297382097376567</v>
      </c>
      <c r="J204" s="175"/>
    </row>
    <row r="205" spans="1:10">
      <c r="A205" s="116" t="s">
        <v>25</v>
      </c>
      <c r="B205" s="116"/>
      <c r="C205" s="39"/>
      <c r="D205" s="123"/>
      <c r="E205" s="123"/>
      <c r="F205" s="123"/>
      <c r="G205" s="125"/>
      <c r="H205" s="50"/>
      <c r="I205" s="51"/>
      <c r="J205" s="175"/>
    </row>
    <row r="206" spans="1:10" ht="45.75" customHeight="1">
      <c r="A206" s="330"/>
      <c r="B206" s="330"/>
      <c r="C206" s="330"/>
      <c r="D206" s="330"/>
      <c r="E206" s="330"/>
      <c r="F206" s="330"/>
      <c r="G206" s="330"/>
      <c r="H206" s="330"/>
      <c r="I206" s="330"/>
      <c r="J206" s="330"/>
    </row>
  </sheetData>
  <mergeCells count="9">
    <mergeCell ref="A183:J183"/>
    <mergeCell ref="A206:J206"/>
    <mergeCell ref="A115:J115"/>
    <mergeCell ref="A138:J138"/>
    <mergeCell ref="A23:J23"/>
    <mergeCell ref="A46:J46"/>
    <mergeCell ref="A69:J69"/>
    <mergeCell ref="A92:J92"/>
    <mergeCell ref="A161:J161"/>
  </mergeCells>
  <printOptions horizontalCentered="1"/>
  <pageMargins left="0.45" right="0.45" top="1" bottom="0.5" header="0.3" footer="0.3"/>
  <pageSetup orientation="landscape" horizontalDpi="4294967293" r:id="rId1"/>
  <headerFooter>
    <oddHeader>&amp;C
&amp;"-,Bold"&amp;16Planning and Inspections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71"/>
  <sheetViews>
    <sheetView zoomScaleNormal="100" workbookViewId="0">
      <pane ySplit="1" topLeftCell="A155" activePane="bottomLeft" state="frozen"/>
      <selection pane="bottomLeft" activeCell="B5" sqref="B5"/>
    </sheetView>
  </sheetViews>
  <sheetFormatPr defaultColWidth="8.85546875" defaultRowHeight="15"/>
  <cols>
    <col min="1" max="1" width="24.28515625" style="14" customWidth="1"/>
    <col min="2" max="2" width="8.42578125" style="11" customWidth="1"/>
    <col min="3" max="3" width="8" style="11" customWidth="1"/>
    <col min="4" max="6" width="7.28515625" style="117" customWidth="1"/>
    <col min="7" max="7" width="8.28515625" style="117" customWidth="1"/>
    <col min="8" max="8" width="6.28515625" style="11" customWidth="1"/>
    <col min="9" max="9" width="7.28515625" style="136" customWidth="1"/>
    <col min="10" max="10" width="33.42578125" style="14" customWidth="1"/>
    <col min="11" max="16384" width="8.85546875" style="6"/>
  </cols>
  <sheetData>
    <row r="1" spans="1:14" s="11" customFormat="1" ht="26.25" customHeigh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130" t="s">
        <v>17</v>
      </c>
      <c r="J1" s="10" t="s">
        <v>20</v>
      </c>
    </row>
    <row r="2" spans="1:14">
      <c r="A2" s="31" t="s">
        <v>188</v>
      </c>
      <c r="B2" s="138"/>
      <c r="C2" s="34"/>
      <c r="D2" s="292">
        <v>93144</v>
      </c>
      <c r="E2" s="292">
        <v>110586</v>
      </c>
      <c r="F2" s="292">
        <v>131322</v>
      </c>
      <c r="G2" s="107">
        <v>92676</v>
      </c>
      <c r="H2" s="43">
        <f t="shared" ref="H2:H8" si="0">G2/E2</f>
        <v>0.83804459877380499</v>
      </c>
      <c r="I2" s="131">
        <f t="shared" ref="I2:I8" si="1">(F2/D2)-1</f>
        <v>0.40988147384694673</v>
      </c>
      <c r="J2" s="15" t="s">
        <v>75</v>
      </c>
      <c r="K2" s="29"/>
      <c r="L2" s="29"/>
      <c r="M2" s="29"/>
      <c r="N2" s="29"/>
    </row>
    <row r="3" spans="1:14">
      <c r="A3" s="31" t="s">
        <v>29</v>
      </c>
      <c r="B3" s="138"/>
      <c r="C3" s="34"/>
      <c r="D3" s="300">
        <v>107742</v>
      </c>
      <c r="E3" s="300">
        <v>142758</v>
      </c>
      <c r="F3" s="300">
        <v>177775</v>
      </c>
      <c r="G3" s="107">
        <v>139717.56</v>
      </c>
      <c r="H3" s="43">
        <f t="shared" si="0"/>
        <v>0.97870213928466354</v>
      </c>
      <c r="I3" s="131">
        <f t="shared" si="1"/>
        <v>0.65000649700209756</v>
      </c>
      <c r="J3" s="15" t="s">
        <v>75</v>
      </c>
      <c r="K3" s="29"/>
      <c r="L3" s="29"/>
      <c r="M3" s="29"/>
      <c r="N3" s="29"/>
    </row>
    <row r="4" spans="1:14">
      <c r="A4" s="31" t="s">
        <v>189</v>
      </c>
      <c r="B4" s="138"/>
      <c r="C4" s="34"/>
      <c r="D4" s="292">
        <v>92588</v>
      </c>
      <c r="E4" s="292">
        <v>118050</v>
      </c>
      <c r="F4" s="292">
        <v>143511</v>
      </c>
      <c r="G4" s="107">
        <v>105155</v>
      </c>
      <c r="H4" s="43">
        <f t="shared" si="0"/>
        <v>0.89076662431173237</v>
      </c>
      <c r="I4" s="131">
        <f t="shared" si="1"/>
        <v>0.54999567978571728</v>
      </c>
      <c r="J4" s="15" t="s">
        <v>132</v>
      </c>
      <c r="K4" s="29"/>
      <c r="L4" s="29"/>
      <c r="M4" s="29"/>
      <c r="N4" s="29"/>
    </row>
    <row r="5" spans="1:14">
      <c r="A5" s="31" t="s">
        <v>32</v>
      </c>
      <c r="B5" s="138"/>
      <c r="C5" s="34"/>
      <c r="D5" s="295">
        <v>112190</v>
      </c>
      <c r="E5" s="295">
        <v>143604</v>
      </c>
      <c r="F5" s="295">
        <v>175017</v>
      </c>
      <c r="G5" s="114">
        <v>135356.1</v>
      </c>
      <c r="H5" s="43">
        <f t="shared" si="0"/>
        <v>0.94256497033508824</v>
      </c>
      <c r="I5" s="131">
        <f t="shared" si="1"/>
        <v>0.56000534807023805</v>
      </c>
      <c r="J5" s="15" t="s">
        <v>75</v>
      </c>
      <c r="K5" s="29"/>
      <c r="L5" s="29"/>
      <c r="M5" s="29"/>
      <c r="N5" s="29"/>
    </row>
    <row r="6" spans="1:14">
      <c r="A6" s="31" t="s">
        <v>33</v>
      </c>
      <c r="B6" s="138"/>
      <c r="C6" s="34"/>
      <c r="D6" s="292">
        <v>100573</v>
      </c>
      <c r="E6" s="292">
        <v>125711</v>
      </c>
      <c r="F6" s="292">
        <v>150848</v>
      </c>
      <c r="G6" s="292">
        <v>115337</v>
      </c>
      <c r="H6" s="43">
        <f t="shared" si="0"/>
        <v>0.91747738861356609</v>
      </c>
      <c r="I6" s="131">
        <f t="shared" si="1"/>
        <v>0.49988565519572847</v>
      </c>
      <c r="J6" s="15" t="s">
        <v>75</v>
      </c>
      <c r="K6" s="29"/>
      <c r="L6" s="29"/>
      <c r="M6" s="29"/>
      <c r="N6" s="29"/>
    </row>
    <row r="7" spans="1:14">
      <c r="A7" s="31" t="s">
        <v>34</v>
      </c>
      <c r="B7" s="138"/>
      <c r="C7" s="34"/>
      <c r="D7" s="292">
        <v>104551</v>
      </c>
      <c r="E7" s="292">
        <v>130689</v>
      </c>
      <c r="F7" s="292">
        <v>156827</v>
      </c>
      <c r="G7" s="107">
        <v>95995</v>
      </c>
      <c r="H7" s="43">
        <f t="shared" si="0"/>
        <v>0.73453006756498251</v>
      </c>
      <c r="I7" s="131">
        <f t="shared" si="1"/>
        <v>0.50000478235502288</v>
      </c>
      <c r="J7" s="15" t="s">
        <v>132</v>
      </c>
      <c r="K7" s="29"/>
      <c r="L7" s="29"/>
      <c r="M7" s="29"/>
      <c r="N7" s="29"/>
    </row>
    <row r="8" spans="1:14">
      <c r="A8" s="31" t="s">
        <v>35</v>
      </c>
      <c r="B8" s="138"/>
      <c r="C8" s="34"/>
      <c r="D8" s="302">
        <v>83380</v>
      </c>
      <c r="E8" s="302">
        <v>102221</v>
      </c>
      <c r="F8" s="302">
        <v>124268</v>
      </c>
      <c r="G8" s="117">
        <v>115244</v>
      </c>
      <c r="H8" s="43">
        <f t="shared" si="0"/>
        <v>1.1274004363095647</v>
      </c>
      <c r="I8" s="131">
        <f t="shared" si="1"/>
        <v>0.49038138642360285</v>
      </c>
      <c r="J8" s="15" t="s">
        <v>75</v>
      </c>
      <c r="K8" s="29"/>
      <c r="L8" s="29"/>
      <c r="M8" s="29"/>
      <c r="N8" s="29"/>
    </row>
    <row r="9" spans="1:14" ht="4.9000000000000004" customHeight="1">
      <c r="A9" s="56"/>
      <c r="B9" s="139"/>
      <c r="C9" s="36"/>
      <c r="D9" s="120"/>
      <c r="E9" s="120"/>
      <c r="F9" s="120"/>
      <c r="G9" s="120"/>
      <c r="H9" s="57"/>
      <c r="I9" s="132"/>
      <c r="J9" s="59"/>
      <c r="K9" s="29"/>
      <c r="L9" s="29"/>
      <c r="M9" s="29"/>
      <c r="N9" s="29"/>
    </row>
    <row r="10" spans="1:14">
      <c r="A10" s="4" t="s">
        <v>75</v>
      </c>
      <c r="B10" s="140"/>
      <c r="C10" s="37">
        <v>83</v>
      </c>
      <c r="D10" s="121">
        <f>VLOOKUP(C10,'Curr Pay Plan'!$A$2:$D$100,2)</f>
        <v>84668.29</v>
      </c>
      <c r="E10" s="121">
        <f>VLOOKUP(C10,'Curr Pay Plan'!$A$2:$D$100,3)</f>
        <v>102151.18361830742</v>
      </c>
      <c r="F10" s="121">
        <f>VLOOKUP(C10,'Curr Pay Plan'!$A$2:$D$100,4)</f>
        <v>119634.07723661484</v>
      </c>
      <c r="G10" s="122">
        <v>113869</v>
      </c>
      <c r="H10" s="47">
        <f t="shared" ref="H10:H12" si="2">G10/E10</f>
        <v>1.1147105296936817</v>
      </c>
      <c r="I10" s="135">
        <f t="shared" ref="I10:I12" si="3">(F10/D10)-1</f>
        <v>0.41297382097376545</v>
      </c>
      <c r="J10" s="60"/>
      <c r="K10" s="7"/>
      <c r="L10" s="7"/>
      <c r="M10" s="7"/>
      <c r="N10" s="7"/>
    </row>
    <row r="11" spans="1:14">
      <c r="A11" s="12" t="s">
        <v>11</v>
      </c>
      <c r="B11" s="141">
        <f t="shared" ref="B11:B12" si="4">D11*104%</f>
        <v>103133.53142857144</v>
      </c>
      <c r="C11" s="55">
        <f>(D11/D10)-1</f>
        <v>0.17123963579348489</v>
      </c>
      <c r="D11" s="119">
        <f>AVERAGE(D2:D8)</f>
        <v>99166.857142857145</v>
      </c>
      <c r="E11" s="119">
        <f>AVERAGE(E2:E8)</f>
        <v>124802.71428571429</v>
      </c>
      <c r="F11" s="119">
        <f>AVERAGE(F2:F8)</f>
        <v>151366.85714285713</v>
      </c>
      <c r="G11" s="119">
        <f>AVERAGE(G2:G8)</f>
        <v>114211.52285714286</v>
      </c>
      <c r="H11" s="50">
        <f t="shared" si="2"/>
        <v>0.91513652976869775</v>
      </c>
      <c r="I11" s="131">
        <f t="shared" si="3"/>
        <v>0.52638554355717915</v>
      </c>
      <c r="J11" s="67">
        <f>(G11/G10)-1</f>
        <v>3.0080430770698108E-3</v>
      </c>
      <c r="K11" s="29"/>
      <c r="L11" s="29"/>
      <c r="M11" s="29"/>
      <c r="N11" s="29"/>
    </row>
    <row r="12" spans="1:14">
      <c r="A12" s="54" t="s">
        <v>21</v>
      </c>
      <c r="B12" s="141">
        <f t="shared" si="4"/>
        <v>104595.92</v>
      </c>
      <c r="C12" s="55">
        <f>(D12/D10)-1</f>
        <v>0.18784730387255966</v>
      </c>
      <c r="D12" s="119">
        <f>MEDIAN(D2:D8)</f>
        <v>100573</v>
      </c>
      <c r="E12" s="119">
        <f>MEDIAN(E2:E8)</f>
        <v>125711</v>
      </c>
      <c r="F12" s="119">
        <f>MEDIAN(F2:F8)</f>
        <v>150848</v>
      </c>
      <c r="G12" s="119">
        <f>MEDIAN(G2:G8)</f>
        <v>115244</v>
      </c>
      <c r="H12" s="50">
        <f t="shared" si="2"/>
        <v>0.91673759655081899</v>
      </c>
      <c r="I12" s="131">
        <f t="shared" si="3"/>
        <v>0.49988565519572847</v>
      </c>
      <c r="J12" s="67">
        <f>(G12/G10)-1</f>
        <v>1.2075279487832491E-2</v>
      </c>
      <c r="K12" s="29"/>
      <c r="L12" s="29"/>
      <c r="M12" s="29"/>
      <c r="N12" s="29"/>
    </row>
    <row r="13" spans="1:14">
      <c r="A13" s="24" t="s">
        <v>24</v>
      </c>
      <c r="B13" s="142"/>
      <c r="C13" s="39">
        <v>87</v>
      </c>
      <c r="D13" s="123">
        <f>VLOOKUP(C13,'Prop Grds'!$A$2:$D$46,2)</f>
        <v>99359.076063545348</v>
      </c>
      <c r="E13" s="123">
        <f>VLOOKUP(C13,'Prop Grds'!$A$2:$D$46,3)</f>
        <v>124198.84507943169</v>
      </c>
      <c r="F13" s="123">
        <f>VLOOKUP(C13,'Prop Grds'!$A$2:$D$46,4)</f>
        <v>149038.61409531801</v>
      </c>
      <c r="G13" s="124"/>
      <c r="H13" s="52"/>
      <c r="I13" s="134"/>
      <c r="J13" s="19"/>
      <c r="K13" s="29"/>
      <c r="L13" s="29"/>
      <c r="M13" s="29"/>
      <c r="N13" s="29"/>
    </row>
    <row r="14" spans="1:14">
      <c r="A14" s="23" t="s">
        <v>25</v>
      </c>
      <c r="B14" s="142"/>
      <c r="C14" s="39"/>
      <c r="D14" s="123"/>
      <c r="E14" s="123"/>
      <c r="F14" s="123"/>
      <c r="G14" s="125"/>
      <c r="H14" s="50"/>
      <c r="I14" s="131"/>
      <c r="J14" s="61"/>
    </row>
    <row r="15" spans="1:14" ht="28.9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324"/>
    </row>
    <row r="16" spans="1:14">
      <c r="A16" s="31" t="s">
        <v>188</v>
      </c>
      <c r="B16" s="138"/>
      <c r="C16" s="34"/>
      <c r="D16" s="292">
        <v>82296</v>
      </c>
      <c r="E16" s="292">
        <v>97689</v>
      </c>
      <c r="F16" s="292">
        <v>115995</v>
      </c>
      <c r="G16" s="107">
        <v>76668</v>
      </c>
      <c r="H16" s="43">
        <f t="shared" ref="H16" si="5">G16/E16</f>
        <v>0.78481712372938617</v>
      </c>
      <c r="I16" s="131">
        <f t="shared" ref="I16" si="6">(F16/D16)-1</f>
        <v>0.40948527267424906</v>
      </c>
      <c r="J16" s="152" t="s">
        <v>66</v>
      </c>
      <c r="K16" s="29"/>
      <c r="L16" s="29"/>
      <c r="M16" s="29"/>
      <c r="N16" s="29"/>
    </row>
    <row r="17" spans="1:14">
      <c r="A17" s="31" t="s">
        <v>29</v>
      </c>
      <c r="B17" s="138"/>
      <c r="C17" s="34"/>
      <c r="D17" s="300">
        <v>84411</v>
      </c>
      <c r="E17" s="300">
        <v>111844</v>
      </c>
      <c r="F17" s="300">
        <v>139278</v>
      </c>
      <c r="G17" s="107">
        <v>105367.281</v>
      </c>
      <c r="H17" s="43">
        <f t="shared" ref="H17:H22" si="7">G17/E17</f>
        <v>0.94209149350881582</v>
      </c>
      <c r="I17" s="131">
        <f t="shared" ref="I17:I22" si="8">(F17/D17)-1</f>
        <v>0.64999822298041732</v>
      </c>
      <c r="J17" s="15" t="s">
        <v>116</v>
      </c>
      <c r="K17" s="29"/>
      <c r="L17" s="29"/>
      <c r="M17" s="29"/>
      <c r="N17" s="29"/>
    </row>
    <row r="18" spans="1:14">
      <c r="A18" s="31" t="s">
        <v>189</v>
      </c>
      <c r="B18" s="138"/>
      <c r="C18" s="34"/>
      <c r="D18" s="292">
        <v>75012</v>
      </c>
      <c r="E18" s="292">
        <v>95640</v>
      </c>
      <c r="F18" s="292">
        <v>116269</v>
      </c>
      <c r="G18" s="107">
        <v>98066</v>
      </c>
      <c r="H18" s="43">
        <f t="shared" si="7"/>
        <v>1.0253659556670849</v>
      </c>
      <c r="I18" s="131">
        <f t="shared" si="8"/>
        <v>0.55000533248013661</v>
      </c>
      <c r="J18" s="15" t="s">
        <v>182</v>
      </c>
      <c r="K18" s="29"/>
      <c r="L18" s="29"/>
      <c r="M18" s="29"/>
      <c r="N18" s="29"/>
    </row>
    <row r="19" spans="1:14">
      <c r="A19" s="31" t="s">
        <v>32</v>
      </c>
      <c r="B19" s="138"/>
      <c r="C19" s="34"/>
      <c r="D19" s="295">
        <v>88746</v>
      </c>
      <c r="E19" s="295">
        <v>113595</v>
      </c>
      <c r="F19" s="295">
        <v>138444</v>
      </c>
      <c r="G19" s="114">
        <v>94275.213333333333</v>
      </c>
      <c r="H19" s="43">
        <f t="shared" si="7"/>
        <v>0.82992396965828896</v>
      </c>
      <c r="I19" s="131">
        <f t="shared" si="8"/>
        <v>0.5600027043472382</v>
      </c>
      <c r="J19" s="15" t="s">
        <v>182</v>
      </c>
      <c r="K19" s="29"/>
      <c r="L19" s="29"/>
      <c r="M19" s="29"/>
      <c r="N19" s="29"/>
    </row>
    <row r="20" spans="1:14">
      <c r="A20" s="31" t="s">
        <v>33</v>
      </c>
      <c r="B20" s="138"/>
      <c r="C20" s="34"/>
      <c r="D20" s="292">
        <v>74780</v>
      </c>
      <c r="E20" s="292">
        <v>93475</v>
      </c>
      <c r="F20" s="292">
        <v>112169</v>
      </c>
      <c r="G20" s="107">
        <v>89128</v>
      </c>
      <c r="H20" s="43">
        <f t="shared" si="7"/>
        <v>0.95349558705536241</v>
      </c>
      <c r="I20" s="131">
        <f t="shared" si="8"/>
        <v>0.49998662744049205</v>
      </c>
      <c r="J20" s="15" t="s">
        <v>183</v>
      </c>
      <c r="K20" s="29"/>
      <c r="L20" s="29"/>
      <c r="M20" s="29"/>
      <c r="N20" s="29"/>
    </row>
    <row r="21" spans="1:14">
      <c r="A21" s="31" t="s">
        <v>34</v>
      </c>
      <c r="B21" s="138"/>
      <c r="C21" s="34"/>
      <c r="D21" s="107"/>
      <c r="E21" s="107"/>
      <c r="F21" s="107"/>
      <c r="G21" s="107"/>
      <c r="H21" s="43"/>
      <c r="I21" s="131"/>
      <c r="J21" s="15"/>
      <c r="K21" s="29"/>
      <c r="L21" s="29"/>
      <c r="M21" s="29"/>
      <c r="N21" s="29"/>
    </row>
    <row r="22" spans="1:14">
      <c r="A22" s="31" t="s">
        <v>35</v>
      </c>
      <c r="B22" s="138"/>
      <c r="C22" s="34"/>
      <c r="D22" s="302">
        <v>71068</v>
      </c>
      <c r="E22" s="302">
        <v>90612</v>
      </c>
      <c r="F22" s="302">
        <v>110155</v>
      </c>
      <c r="G22" s="117">
        <v>84437</v>
      </c>
      <c r="H22" s="43">
        <f t="shared" si="7"/>
        <v>0.93185229329448638</v>
      </c>
      <c r="I22" s="131">
        <f t="shared" si="8"/>
        <v>0.54999437158777509</v>
      </c>
      <c r="J22" s="15" t="s">
        <v>68</v>
      </c>
      <c r="K22" s="29"/>
      <c r="L22" s="29"/>
      <c r="M22" s="29"/>
      <c r="N22" s="29"/>
    </row>
    <row r="23" spans="1:14" ht="4.9000000000000004" customHeight="1">
      <c r="A23" s="56"/>
      <c r="B23" s="139"/>
      <c r="C23" s="36"/>
      <c r="D23" s="120"/>
      <c r="E23" s="120"/>
      <c r="F23" s="120"/>
      <c r="G23" s="120"/>
      <c r="H23" s="57"/>
      <c r="I23" s="132"/>
      <c r="J23" s="59"/>
      <c r="K23" s="29"/>
      <c r="L23" s="29"/>
      <c r="M23" s="29"/>
      <c r="N23" s="29"/>
    </row>
    <row r="24" spans="1:14">
      <c r="A24" s="4" t="s">
        <v>68</v>
      </c>
      <c r="B24" s="140"/>
      <c r="C24" s="37">
        <v>81</v>
      </c>
      <c r="D24" s="121">
        <f>VLOOKUP(C24,'Curr Pay Plan'!$A$2:$D$100,2)</f>
        <v>76706.91</v>
      </c>
      <c r="E24" s="121">
        <f>VLOOKUP(C24,'Curr Pay Plan'!$A$2:$D$100,3)</f>
        <v>92545.882858895377</v>
      </c>
      <c r="F24" s="121">
        <f>VLOOKUP(C24,'Curr Pay Plan'!$A$2:$D$100,4)</f>
        <v>108384.85571779076</v>
      </c>
      <c r="G24" s="122">
        <v>108384</v>
      </c>
      <c r="H24" s="47">
        <f t="shared" ref="H24:H26" si="9">G24/E24</f>
        <v>1.1711379982754391</v>
      </c>
      <c r="I24" s="135">
        <f t="shared" ref="I24:I26" si="10">(F24/D24)-1</f>
        <v>0.41297382097376567</v>
      </c>
      <c r="J24" s="60"/>
      <c r="K24" s="7"/>
      <c r="L24" s="7"/>
      <c r="M24" s="7"/>
      <c r="N24" s="7"/>
    </row>
    <row r="25" spans="1:14">
      <c r="A25" s="12" t="s">
        <v>11</v>
      </c>
      <c r="B25" s="141">
        <f t="shared" ref="B25:B26" si="11">D25*104%</f>
        <v>82560.92</v>
      </c>
      <c r="C25" s="55">
        <f>(D25/D24)-1</f>
        <v>3.4919800575984539E-2</v>
      </c>
      <c r="D25" s="119">
        <f>AVERAGE(D16:D22)</f>
        <v>79385.5</v>
      </c>
      <c r="E25" s="119">
        <f>AVERAGE(E16:E22)</f>
        <v>100475.83333333333</v>
      </c>
      <c r="F25" s="119">
        <f>AVERAGE(F16:F22)</f>
        <v>122051.66666666667</v>
      </c>
      <c r="G25" s="119">
        <f>AVERAGE(G16:G22)</f>
        <v>91323.582388888884</v>
      </c>
      <c r="H25" s="50">
        <f t="shared" si="9"/>
        <v>0.90891092274814567</v>
      </c>
      <c r="I25" s="131">
        <f t="shared" si="10"/>
        <v>0.53745541272230657</v>
      </c>
      <c r="J25" s="67">
        <f>(G25/G24)-1</f>
        <v>-0.15740715983088938</v>
      </c>
      <c r="K25" s="29"/>
      <c r="L25" s="29"/>
      <c r="M25" s="29"/>
      <c r="N25" s="29"/>
    </row>
    <row r="26" spans="1:14">
      <c r="A26" s="54" t="s">
        <v>21</v>
      </c>
      <c r="B26" s="141">
        <f t="shared" si="11"/>
        <v>81800.160000000003</v>
      </c>
      <c r="C26" s="55">
        <f>(D26/D24)-1</f>
        <v>2.5383501955690724E-2</v>
      </c>
      <c r="D26" s="119">
        <f>MEDIAN(D16:D22)</f>
        <v>78654</v>
      </c>
      <c r="E26" s="119">
        <f>MEDIAN(E16:E22)</f>
        <v>96664.5</v>
      </c>
      <c r="F26" s="119">
        <f>MEDIAN(F16:F22)</f>
        <v>116132</v>
      </c>
      <c r="G26" s="119">
        <f>MEDIAN(G16:G22)</f>
        <v>91701.606666666659</v>
      </c>
      <c r="H26" s="50">
        <f t="shared" si="9"/>
        <v>0.94865857338181714</v>
      </c>
      <c r="I26" s="131">
        <f t="shared" si="10"/>
        <v>0.47649197752180439</v>
      </c>
      <c r="J26" s="67">
        <f>(G26/G24)-1</f>
        <v>-0.15391933618738318</v>
      </c>
      <c r="K26" s="29"/>
      <c r="L26" s="29"/>
      <c r="M26" s="29"/>
      <c r="N26" s="29"/>
    </row>
    <row r="27" spans="1:14">
      <c r="A27" s="24" t="s">
        <v>24</v>
      </c>
      <c r="B27" s="142"/>
      <c r="C27" s="39">
        <v>83</v>
      </c>
      <c r="D27" s="123">
        <f>VLOOKUP(C27,'Prop Grds'!$A$2:$D$46,2)</f>
        <v>81432.296049446872</v>
      </c>
      <c r="E27" s="123">
        <f>VLOOKUP(C27,'Prop Grds'!$A$2:$D$46,3)</f>
        <v>101790.37006180859</v>
      </c>
      <c r="F27" s="123">
        <f>VLOOKUP(C27,'Prop Grds'!$A$2:$D$46,4)</f>
        <v>122148.44407417031</v>
      </c>
      <c r="G27" s="124"/>
      <c r="H27" s="52"/>
      <c r="I27" s="134"/>
      <c r="J27" s="19"/>
      <c r="K27" s="29"/>
      <c r="L27" s="29"/>
      <c r="M27" s="29"/>
      <c r="N27" s="29"/>
    </row>
    <row r="28" spans="1:14">
      <c r="A28" s="23" t="s">
        <v>25</v>
      </c>
      <c r="B28" s="142"/>
      <c r="C28" s="39"/>
      <c r="D28" s="123"/>
      <c r="E28" s="123"/>
      <c r="F28" s="123"/>
      <c r="G28" s="125"/>
      <c r="H28" s="50"/>
      <c r="I28" s="131"/>
      <c r="J28" s="61"/>
    </row>
    <row r="29" spans="1:14" ht="28.9" customHeight="1">
      <c r="A29" s="322"/>
      <c r="B29" s="323"/>
      <c r="C29" s="323"/>
      <c r="D29" s="323"/>
      <c r="E29" s="323"/>
      <c r="F29" s="323"/>
      <c r="G29" s="323"/>
      <c r="H29" s="323"/>
      <c r="I29" s="323"/>
      <c r="J29" s="324"/>
    </row>
    <row r="30" spans="1:14">
      <c r="A30" s="31" t="s">
        <v>188</v>
      </c>
      <c r="B30" s="138"/>
      <c r="C30" s="34"/>
      <c r="D30" s="292">
        <v>63927</v>
      </c>
      <c r="E30" s="292">
        <v>75861</v>
      </c>
      <c r="F30" s="292">
        <v>90039</v>
      </c>
      <c r="G30" s="107">
        <v>74701</v>
      </c>
      <c r="H30" s="43">
        <f t="shared" ref="H30:H36" si="12">G30/E30</f>
        <v>0.98470887544324492</v>
      </c>
      <c r="I30" s="131">
        <f t="shared" ref="I30:I36" si="13">(F30/D30)-1</f>
        <v>0.40846590642451552</v>
      </c>
      <c r="J30" s="15" t="s">
        <v>62</v>
      </c>
      <c r="K30" s="29"/>
      <c r="L30" s="29"/>
      <c r="M30" s="29"/>
      <c r="N30" s="29"/>
    </row>
    <row r="31" spans="1:14">
      <c r="A31" s="31" t="s">
        <v>29</v>
      </c>
      <c r="B31" s="138"/>
      <c r="C31" s="34"/>
      <c r="D31" s="300">
        <v>57118</v>
      </c>
      <c r="E31" s="300">
        <v>75681</v>
      </c>
      <c r="F31" s="300">
        <v>94245</v>
      </c>
      <c r="G31" s="107">
        <v>65484.596000000012</v>
      </c>
      <c r="H31" s="43">
        <f t="shared" si="12"/>
        <v>0.86527128341327431</v>
      </c>
      <c r="I31" s="131">
        <f t="shared" si="13"/>
        <v>0.65000525228474393</v>
      </c>
      <c r="J31" s="15" t="s">
        <v>62</v>
      </c>
      <c r="K31" s="29"/>
      <c r="L31" s="29"/>
      <c r="M31" s="29"/>
      <c r="N31" s="29"/>
    </row>
    <row r="32" spans="1:14">
      <c r="A32" s="31" t="s">
        <v>189</v>
      </c>
      <c r="B32" s="138"/>
      <c r="C32" s="34"/>
      <c r="D32" s="292">
        <v>53562</v>
      </c>
      <c r="E32" s="292">
        <v>68291</v>
      </c>
      <c r="F32" s="292">
        <v>83021</v>
      </c>
      <c r="G32" s="107">
        <v>63653</v>
      </c>
      <c r="H32" s="43">
        <f t="shared" si="12"/>
        <v>0.93208475494574683</v>
      </c>
      <c r="I32" s="131">
        <f t="shared" si="13"/>
        <v>0.5499981330047421</v>
      </c>
      <c r="J32" s="15" t="s">
        <v>62</v>
      </c>
      <c r="K32" s="29"/>
      <c r="L32" s="29"/>
      <c r="M32" s="29"/>
      <c r="N32" s="29"/>
    </row>
    <row r="33" spans="1:14">
      <c r="A33" s="31" t="s">
        <v>32</v>
      </c>
      <c r="B33" s="138"/>
      <c r="C33" s="34"/>
      <c r="D33" s="295">
        <v>60990</v>
      </c>
      <c r="E33" s="295">
        <v>78067</v>
      </c>
      <c r="F33" s="295">
        <v>95144</v>
      </c>
      <c r="G33" s="114">
        <v>76486.055000000008</v>
      </c>
      <c r="H33" s="43">
        <f t="shared" si="12"/>
        <v>0.97974886956076201</v>
      </c>
      <c r="I33" s="131">
        <f t="shared" si="13"/>
        <v>0.55999344154779473</v>
      </c>
      <c r="J33" s="15" t="s">
        <v>62</v>
      </c>
      <c r="K33" s="29"/>
      <c r="L33" s="29"/>
      <c r="M33" s="29"/>
      <c r="N33" s="29"/>
    </row>
    <row r="34" spans="1:14">
      <c r="A34" s="31" t="s">
        <v>33</v>
      </c>
      <c r="B34" s="138"/>
      <c r="C34" s="34"/>
      <c r="D34" s="117">
        <v>71219</v>
      </c>
      <c r="E34" s="117">
        <v>89024</v>
      </c>
      <c r="F34" s="117">
        <v>106828</v>
      </c>
      <c r="H34" s="43"/>
      <c r="I34" s="131">
        <f t="shared" si="13"/>
        <v>0.49999297940156429</v>
      </c>
      <c r="J34" s="15" t="s">
        <v>62</v>
      </c>
      <c r="K34" s="29"/>
      <c r="L34" s="29"/>
      <c r="M34" s="29"/>
      <c r="N34" s="29"/>
    </row>
    <row r="35" spans="1:14">
      <c r="A35" s="31" t="s">
        <v>34</v>
      </c>
      <c r="B35" s="138"/>
      <c r="C35" s="34"/>
      <c r="D35" s="292">
        <v>67395</v>
      </c>
      <c r="E35" s="292">
        <v>84244</v>
      </c>
      <c r="F35" s="292">
        <v>101093</v>
      </c>
      <c r="G35" s="107">
        <v>72124</v>
      </c>
      <c r="H35" s="43">
        <f t="shared" si="12"/>
        <v>0.85613218745548647</v>
      </c>
      <c r="I35" s="131">
        <f t="shared" si="13"/>
        <v>0.50000741894799328</v>
      </c>
      <c r="J35" s="15" t="s">
        <v>62</v>
      </c>
      <c r="K35" s="29"/>
      <c r="L35" s="29"/>
      <c r="M35" s="29"/>
      <c r="N35" s="29"/>
    </row>
    <row r="36" spans="1:14">
      <c r="A36" s="31" t="s">
        <v>35</v>
      </c>
      <c r="B36" s="138"/>
      <c r="C36" s="34"/>
      <c r="D36" s="302">
        <v>57481</v>
      </c>
      <c r="E36" s="302">
        <v>63114</v>
      </c>
      <c r="F36" s="302">
        <v>76727</v>
      </c>
      <c r="G36" s="117">
        <v>58575.333333333336</v>
      </c>
      <c r="H36" s="43">
        <f t="shared" si="12"/>
        <v>0.92808779879794234</v>
      </c>
      <c r="I36" s="131">
        <f t="shared" si="13"/>
        <v>0.33482368086846082</v>
      </c>
      <c r="J36" s="15" t="s">
        <v>62</v>
      </c>
      <c r="K36" s="29"/>
      <c r="L36" s="29"/>
      <c r="M36" s="29"/>
      <c r="N36" s="29"/>
    </row>
    <row r="37" spans="1:14" ht="4.9000000000000004" customHeight="1">
      <c r="A37" s="56"/>
      <c r="B37" s="139"/>
      <c r="C37" s="36"/>
      <c r="D37" s="120"/>
      <c r="E37" s="120"/>
      <c r="F37" s="120"/>
      <c r="G37" s="120"/>
      <c r="H37" s="57"/>
      <c r="I37" s="132"/>
      <c r="J37" s="59"/>
      <c r="K37" s="29"/>
      <c r="L37" s="29"/>
      <c r="M37" s="29"/>
      <c r="N37" s="29"/>
    </row>
    <row r="38" spans="1:14">
      <c r="A38" s="4" t="s">
        <v>62</v>
      </c>
      <c r="B38" s="140"/>
      <c r="C38" s="37">
        <v>73</v>
      </c>
      <c r="D38" s="121">
        <f>VLOOKUP(C38,'Curr Pay Plan'!$A$2:$D$100,2)</f>
        <v>51671.32</v>
      </c>
      <c r="E38" s="121">
        <f>VLOOKUP(C38,'Curr Pay Plan'!$A$2:$D$100,3)</f>
        <v>62340.771227579084</v>
      </c>
      <c r="F38" s="121">
        <f>VLOOKUP(C38,'Curr Pay Plan'!$A$2:$D$100,4)</f>
        <v>73010.22245515816</v>
      </c>
      <c r="G38" s="122">
        <v>62956</v>
      </c>
      <c r="H38" s="47">
        <f t="shared" ref="H38:H40" si="14">G38/E38</f>
        <v>1.0098688027162028</v>
      </c>
      <c r="I38" s="135">
        <f t="shared" ref="I38:I40" si="15">(F38/D38)-1</f>
        <v>0.41297382097376567</v>
      </c>
      <c r="J38" s="60"/>
      <c r="K38" s="7"/>
      <c r="L38" s="7"/>
      <c r="M38" s="7"/>
      <c r="N38" s="7"/>
    </row>
    <row r="39" spans="1:14">
      <c r="A39" s="12" t="s">
        <v>11</v>
      </c>
      <c r="B39" s="141">
        <f t="shared" ref="B39:B40" si="16">D39*104%</f>
        <v>64137.09714285715</v>
      </c>
      <c r="C39" s="55">
        <f>(D39/D38)-1</f>
        <v>0.19351094019440018</v>
      </c>
      <c r="D39" s="119">
        <f>AVERAGE(D30:D36)</f>
        <v>61670.285714285717</v>
      </c>
      <c r="E39" s="119">
        <f>AVERAGE(E30:E36)</f>
        <v>76326</v>
      </c>
      <c r="F39" s="119">
        <f>AVERAGE(F30:F36)</f>
        <v>92442.428571428565</v>
      </c>
      <c r="G39" s="119">
        <f>AVERAGE(G30:G36)</f>
        <v>68503.997388888893</v>
      </c>
      <c r="H39" s="50">
        <f t="shared" si="14"/>
        <v>0.89751850468895122</v>
      </c>
      <c r="I39" s="131">
        <f t="shared" si="15"/>
        <v>0.49897843833103206</v>
      </c>
      <c r="J39" s="67">
        <f>(G39/G38)-1</f>
        <v>8.8124998235098895E-2</v>
      </c>
      <c r="K39" s="29"/>
      <c r="L39" s="29"/>
      <c r="M39" s="29"/>
      <c r="N39" s="29"/>
    </row>
    <row r="40" spans="1:14">
      <c r="A40" s="54" t="s">
        <v>21</v>
      </c>
      <c r="B40" s="141">
        <f t="shared" si="16"/>
        <v>63429.599999999999</v>
      </c>
      <c r="C40" s="55">
        <f>(D40/D38)-1</f>
        <v>0.1803453056744051</v>
      </c>
      <c r="D40" s="119">
        <f>MEDIAN(D30:D36)</f>
        <v>60990</v>
      </c>
      <c r="E40" s="119">
        <f>MEDIAN(E30:E36)</f>
        <v>75861</v>
      </c>
      <c r="F40" s="119">
        <f>MEDIAN(F30:F36)</f>
        <v>94245</v>
      </c>
      <c r="G40" s="119">
        <f>MEDIAN(G30:G36)</f>
        <v>68804.29800000001</v>
      </c>
      <c r="H40" s="50">
        <f t="shared" si="14"/>
        <v>0.90697852651560107</v>
      </c>
      <c r="I40" s="131">
        <f t="shared" si="15"/>
        <v>0.54525332021642892</v>
      </c>
      <c r="J40" s="67">
        <f>(G40/G38)-1</f>
        <v>9.289500603596168E-2</v>
      </c>
      <c r="K40" s="29"/>
      <c r="L40" s="29"/>
      <c r="M40" s="29"/>
      <c r="N40" s="29"/>
    </row>
    <row r="41" spans="1:14">
      <c r="A41" s="24" t="s">
        <v>24</v>
      </c>
      <c r="B41" s="142"/>
      <c r="C41" s="39">
        <v>78</v>
      </c>
      <c r="D41" s="123">
        <f>VLOOKUP(C41,'Prop Grds'!$A$2:$D$46,2)</f>
        <v>63501.370745644723</v>
      </c>
      <c r="E41" s="123">
        <f>VLOOKUP(C41,'Prop Grds'!$A$2:$D$46,3)</f>
        <v>79376.713432055898</v>
      </c>
      <c r="F41" s="123">
        <f>VLOOKUP(C41,'Prop Grds'!$A$2:$D$46,4)</f>
        <v>95252.056118467081</v>
      </c>
      <c r="G41" s="124"/>
      <c r="H41" s="52"/>
      <c r="I41" s="134"/>
      <c r="J41" s="19"/>
      <c r="K41" s="29"/>
      <c r="L41" s="29"/>
      <c r="M41" s="29"/>
      <c r="N41" s="29"/>
    </row>
    <row r="42" spans="1:14">
      <c r="A42" s="23" t="s">
        <v>25</v>
      </c>
      <c r="B42" s="142"/>
      <c r="C42" s="39"/>
      <c r="D42" s="123"/>
      <c r="E42" s="123"/>
      <c r="F42" s="123"/>
      <c r="G42" s="125"/>
      <c r="H42" s="50"/>
      <c r="I42" s="131"/>
      <c r="J42" s="61"/>
    </row>
    <row r="43" spans="1:14" ht="28.9" customHeight="1">
      <c r="A43" s="322"/>
      <c r="B43" s="323"/>
      <c r="C43" s="323"/>
      <c r="D43" s="323"/>
      <c r="E43" s="323"/>
      <c r="F43" s="323"/>
      <c r="G43" s="323"/>
      <c r="H43" s="323"/>
      <c r="I43" s="323"/>
      <c r="J43" s="324"/>
    </row>
    <row r="44" spans="1:14">
      <c r="A44" s="31" t="s">
        <v>188</v>
      </c>
      <c r="B44" s="138"/>
      <c r="C44" s="34"/>
      <c r="D44" s="107"/>
      <c r="E44" s="107"/>
      <c r="F44" s="107"/>
      <c r="G44" s="107"/>
      <c r="H44" s="43"/>
      <c r="I44" s="131"/>
      <c r="J44" s="15" t="s">
        <v>186</v>
      </c>
      <c r="K44" s="29"/>
      <c r="L44" s="29"/>
      <c r="M44" s="29"/>
      <c r="N44" s="29"/>
    </row>
    <row r="45" spans="1:14">
      <c r="A45" s="31" t="s">
        <v>29</v>
      </c>
      <c r="B45" s="138"/>
      <c r="C45" s="34"/>
      <c r="D45" s="126"/>
      <c r="E45" s="107"/>
      <c r="F45" s="126"/>
      <c r="G45" s="107"/>
      <c r="H45" s="43" t="e">
        <f t="shared" ref="H45:H48" si="17">G45/E45</f>
        <v>#DIV/0!</v>
      </c>
      <c r="I45" s="131" t="e">
        <f t="shared" ref="I45:I48" si="18">(F45/D45)-1</f>
        <v>#DIV/0!</v>
      </c>
      <c r="J45" s="15" t="s">
        <v>186</v>
      </c>
      <c r="K45" s="29"/>
      <c r="L45" s="29"/>
      <c r="M45" s="29"/>
      <c r="N45" s="29"/>
    </row>
    <row r="46" spans="1:14">
      <c r="A46" s="31" t="s">
        <v>189</v>
      </c>
      <c r="B46" s="138"/>
      <c r="C46" s="34"/>
      <c r="D46" s="292">
        <v>51353</v>
      </c>
      <c r="E46" s="292">
        <v>65476</v>
      </c>
      <c r="F46" s="292">
        <v>79598</v>
      </c>
      <c r="G46" s="107">
        <v>57762</v>
      </c>
      <c r="H46" s="43">
        <f t="shared" si="17"/>
        <v>0.88218583908607739</v>
      </c>
      <c r="I46" s="131">
        <f t="shared" si="18"/>
        <v>0.55001655210016942</v>
      </c>
      <c r="J46" s="15" t="s">
        <v>60</v>
      </c>
      <c r="K46" s="29"/>
      <c r="L46" s="29"/>
      <c r="M46" s="29"/>
      <c r="N46" s="29"/>
    </row>
    <row r="47" spans="1:14">
      <c r="A47" s="31" t="s">
        <v>32</v>
      </c>
      <c r="B47" s="138"/>
      <c r="C47" s="34"/>
      <c r="D47" s="295">
        <v>58196</v>
      </c>
      <c r="E47" s="295">
        <v>74491</v>
      </c>
      <c r="F47" s="295">
        <v>90786</v>
      </c>
      <c r="G47" s="114"/>
      <c r="H47" s="43"/>
      <c r="I47" s="131">
        <f t="shared" si="18"/>
        <v>0.56000412399477617</v>
      </c>
      <c r="J47" s="15" t="s">
        <v>60</v>
      </c>
      <c r="K47" s="29"/>
      <c r="L47" s="29"/>
      <c r="M47" s="29"/>
      <c r="N47" s="29"/>
    </row>
    <row r="48" spans="1:14">
      <c r="A48" s="31" t="s">
        <v>33</v>
      </c>
      <c r="B48" s="138"/>
      <c r="C48" s="34"/>
      <c r="D48" s="292">
        <v>61370</v>
      </c>
      <c r="E48" s="292">
        <v>76713</v>
      </c>
      <c r="F48" s="292">
        <v>92056</v>
      </c>
      <c r="G48" s="107">
        <v>68556</v>
      </c>
      <c r="H48" s="43">
        <f t="shared" si="17"/>
        <v>0.89366860897110012</v>
      </c>
      <c r="I48" s="131">
        <f t="shared" si="18"/>
        <v>0.50001629460648522</v>
      </c>
      <c r="J48" s="15" t="s">
        <v>1231</v>
      </c>
      <c r="K48" s="29"/>
      <c r="L48" s="29"/>
      <c r="M48" s="29"/>
      <c r="N48" s="29"/>
    </row>
    <row r="49" spans="1:14">
      <c r="A49" s="31" t="s">
        <v>34</v>
      </c>
      <c r="B49" s="138"/>
      <c r="C49" s="34"/>
      <c r="D49" s="107"/>
      <c r="E49" s="107"/>
      <c r="F49" s="107"/>
      <c r="G49" s="107"/>
      <c r="H49" s="43"/>
      <c r="I49" s="131"/>
      <c r="J49" s="15" t="s">
        <v>186</v>
      </c>
      <c r="K49" s="29"/>
      <c r="L49" s="29"/>
      <c r="M49" s="29"/>
      <c r="N49" s="29"/>
    </row>
    <row r="50" spans="1:14">
      <c r="A50" s="31" t="s">
        <v>35</v>
      </c>
      <c r="B50" s="138"/>
      <c r="C50" s="34"/>
      <c r="D50" s="119"/>
      <c r="E50" s="119"/>
      <c r="F50" s="119"/>
      <c r="H50" s="43"/>
      <c r="I50" s="131"/>
      <c r="J50" s="15" t="s">
        <v>186</v>
      </c>
      <c r="K50" s="29"/>
      <c r="L50" s="29"/>
      <c r="M50" s="29"/>
      <c r="N50" s="29"/>
    </row>
    <row r="51" spans="1:14" ht="4.9000000000000004" customHeight="1">
      <c r="A51" s="56"/>
      <c r="B51" s="139"/>
      <c r="C51" s="36"/>
      <c r="D51" s="120"/>
      <c r="E51" s="120"/>
      <c r="F51" s="120"/>
      <c r="G51" s="120"/>
      <c r="H51" s="57"/>
      <c r="I51" s="132"/>
      <c r="J51" s="59"/>
      <c r="K51" s="29"/>
      <c r="L51" s="29"/>
      <c r="M51" s="29"/>
      <c r="N51" s="29"/>
    </row>
    <row r="52" spans="1:14">
      <c r="A52" s="4" t="s">
        <v>60</v>
      </c>
      <c r="B52" s="140"/>
      <c r="C52" s="37">
        <v>74</v>
      </c>
      <c r="D52" s="121">
        <f>VLOOKUP(C52,'Curr Pay Plan'!$A$2:$D$100,2)</f>
        <v>54287.72</v>
      </c>
      <c r="E52" s="121">
        <f>VLOOKUP(C52,'Curr Pay Plan'!$A$2:$D$100,3)</f>
        <v>65497.423580176954</v>
      </c>
      <c r="F52" s="121">
        <f>VLOOKUP(C52,'Curr Pay Plan'!$A$2:$D$100,4)</f>
        <v>76707.127160353906</v>
      </c>
      <c r="G52" s="122">
        <v>73010</v>
      </c>
      <c r="H52" s="47">
        <f t="shared" ref="H52:H54" si="19">G52/E52</f>
        <v>1.1147003349013678</v>
      </c>
      <c r="I52" s="135">
        <f t="shared" ref="I52:I54" si="20">(F52/D52)-1</f>
        <v>0.41297382097376545</v>
      </c>
      <c r="J52" s="60"/>
      <c r="K52" s="7"/>
      <c r="L52" s="7"/>
      <c r="M52" s="7"/>
      <c r="N52" s="7"/>
    </row>
    <row r="53" spans="1:14">
      <c r="A53" s="12" t="s">
        <v>11</v>
      </c>
      <c r="B53" s="141">
        <f t="shared" ref="B53:B54" si="21">D53*104%</f>
        <v>59251.920000000006</v>
      </c>
      <c r="C53" s="55">
        <f>(D53/D52)-1</f>
        <v>4.9463856651191129E-2</v>
      </c>
      <c r="D53" s="119">
        <f>AVERAGE(D44:D50)</f>
        <v>56973</v>
      </c>
      <c r="E53" s="119">
        <f>AVERAGE(E44:E50)</f>
        <v>72226.666666666672</v>
      </c>
      <c r="F53" s="119">
        <f>AVERAGE(F44:F50)</f>
        <v>87480</v>
      </c>
      <c r="G53" s="119">
        <f>AVERAGE(G44:G50)</f>
        <v>63159</v>
      </c>
      <c r="H53" s="50">
        <f t="shared" si="19"/>
        <v>0.87445541812811511</v>
      </c>
      <c r="I53" s="131">
        <f t="shared" si="20"/>
        <v>0.53546416723711232</v>
      </c>
      <c r="J53" s="67">
        <f>(G53/G52)-1</f>
        <v>-0.13492672236679903</v>
      </c>
      <c r="K53" s="29"/>
      <c r="L53" s="29"/>
      <c r="M53" s="29"/>
      <c r="N53" s="29"/>
    </row>
    <row r="54" spans="1:14">
      <c r="A54" s="54" t="s">
        <v>21</v>
      </c>
      <c r="B54" s="141">
        <f t="shared" si="21"/>
        <v>60523.840000000004</v>
      </c>
      <c r="C54" s="55">
        <f>(D54/D52)-1</f>
        <v>7.1991971665046783E-2</v>
      </c>
      <c r="D54" s="119">
        <f>MEDIAN(D44:D50)</f>
        <v>58196</v>
      </c>
      <c r="E54" s="119">
        <f>MEDIAN(E44:E50)</f>
        <v>74491</v>
      </c>
      <c r="F54" s="119">
        <f>MEDIAN(F44:F50)</f>
        <v>90786</v>
      </c>
      <c r="G54" s="119">
        <f>MEDIAN(G44:G50)</f>
        <v>63159</v>
      </c>
      <c r="H54" s="50">
        <f t="shared" si="19"/>
        <v>0.84787423984105459</v>
      </c>
      <c r="I54" s="131">
        <f t="shared" si="20"/>
        <v>0.56000412399477617</v>
      </c>
      <c r="J54" s="67">
        <f>(G54/G52)-1</f>
        <v>-0.13492672236679903</v>
      </c>
      <c r="K54" s="29"/>
      <c r="L54" s="29"/>
      <c r="M54" s="29"/>
      <c r="N54" s="29"/>
    </row>
    <row r="55" spans="1:14">
      <c r="A55" s="24" t="s">
        <v>24</v>
      </c>
      <c r="B55" s="142"/>
      <c r="C55" s="39">
        <v>76</v>
      </c>
      <c r="D55" s="123">
        <f>VLOOKUP(C55,'Prop Grds'!$A$2:$D$46,2)</f>
        <v>57488.061974997967</v>
      </c>
      <c r="E55" s="123">
        <f>VLOOKUP(C55,'Prop Grds'!$A$2:$D$46,3)</f>
        <v>71860.077468747448</v>
      </c>
      <c r="F55" s="123">
        <f>VLOOKUP(C55,'Prop Grds'!$A$2:$D$46,4)</f>
        <v>86232.092962496943</v>
      </c>
      <c r="G55" s="124"/>
      <c r="H55" s="52"/>
      <c r="I55" s="134"/>
      <c r="J55" s="19"/>
      <c r="K55" s="29"/>
      <c r="L55" s="29"/>
      <c r="M55" s="29"/>
      <c r="N55" s="29"/>
    </row>
    <row r="56" spans="1:14">
      <c r="A56" s="23" t="s">
        <v>25</v>
      </c>
      <c r="B56" s="142"/>
      <c r="C56" s="39"/>
      <c r="D56" s="123"/>
      <c r="E56" s="123"/>
      <c r="F56" s="123"/>
      <c r="G56" s="125"/>
      <c r="H56" s="50"/>
      <c r="I56" s="131"/>
      <c r="J56" s="61"/>
    </row>
    <row r="57" spans="1:14" ht="28.9" customHeight="1">
      <c r="A57" s="322"/>
      <c r="B57" s="323"/>
      <c r="C57" s="323"/>
      <c r="D57" s="323"/>
      <c r="E57" s="323"/>
      <c r="F57" s="323"/>
      <c r="G57" s="323"/>
      <c r="H57" s="323"/>
      <c r="I57" s="323"/>
      <c r="J57" s="324"/>
    </row>
    <row r="58" spans="1:14" ht="28.9" customHeight="1">
      <c r="A58" s="248" t="s">
        <v>51</v>
      </c>
      <c r="B58" s="242">
        <v>0.04</v>
      </c>
      <c r="C58" s="249" t="s">
        <v>14</v>
      </c>
      <c r="D58" s="250" t="s">
        <v>15</v>
      </c>
      <c r="E58" s="250" t="s">
        <v>13</v>
      </c>
      <c r="F58" s="250" t="s">
        <v>16</v>
      </c>
      <c r="G58" s="250" t="s">
        <v>19</v>
      </c>
      <c r="H58" s="251" t="s">
        <v>12</v>
      </c>
      <c r="I58" s="252" t="s">
        <v>17</v>
      </c>
      <c r="J58" s="249" t="s">
        <v>20</v>
      </c>
    </row>
    <row r="59" spans="1:14">
      <c r="A59" s="31" t="s">
        <v>188</v>
      </c>
      <c r="B59" s="138"/>
      <c r="C59" s="34"/>
      <c r="D59" s="292">
        <v>49461</v>
      </c>
      <c r="E59" s="292">
        <v>58800</v>
      </c>
      <c r="F59" s="292">
        <v>70578</v>
      </c>
      <c r="G59" s="107">
        <v>48553</v>
      </c>
      <c r="H59" s="43">
        <f>G59/E59</f>
        <v>0.82573129251700683</v>
      </c>
      <c r="I59" s="131">
        <f t="shared" ref="I59:I65" si="22">(F59/D59)-1</f>
        <v>0.4269424394977861</v>
      </c>
      <c r="J59" s="15" t="s">
        <v>51</v>
      </c>
      <c r="K59" s="29"/>
      <c r="L59" s="29"/>
      <c r="M59" s="29"/>
      <c r="N59" s="29"/>
    </row>
    <row r="60" spans="1:14">
      <c r="A60" s="31" t="s">
        <v>29</v>
      </c>
      <c r="B60" s="138"/>
      <c r="C60" s="34"/>
      <c r="D60" s="300">
        <v>42627</v>
      </c>
      <c r="E60" s="300">
        <v>56481</v>
      </c>
      <c r="F60" s="300">
        <v>70335</v>
      </c>
      <c r="G60" s="107">
        <v>52911.287133333339</v>
      </c>
      <c r="H60" s="43">
        <f t="shared" ref="H60:H65" si="23">G60/E60</f>
        <v>0.93679798752382815</v>
      </c>
      <c r="I60" s="131">
        <f t="shared" si="22"/>
        <v>0.65001055668942209</v>
      </c>
      <c r="J60" s="15" t="s">
        <v>51</v>
      </c>
      <c r="K60" s="29"/>
      <c r="L60" s="29"/>
      <c r="M60" s="29"/>
      <c r="N60" s="29"/>
    </row>
    <row r="61" spans="1:14">
      <c r="A61" s="31" t="s">
        <v>189</v>
      </c>
      <c r="B61" s="138"/>
      <c r="C61" s="34"/>
      <c r="D61" s="292">
        <v>41605</v>
      </c>
      <c r="E61" s="292">
        <v>53047</v>
      </c>
      <c r="F61" s="292">
        <v>64488</v>
      </c>
      <c r="G61" s="107">
        <v>49215</v>
      </c>
      <c r="H61" s="43">
        <f t="shared" si="23"/>
        <v>0.92776217316719134</v>
      </c>
      <c r="I61" s="131">
        <f t="shared" si="22"/>
        <v>0.55000600889316198</v>
      </c>
      <c r="J61" s="15" t="s">
        <v>51</v>
      </c>
      <c r="K61" s="29"/>
      <c r="L61" s="29"/>
      <c r="M61" s="29"/>
      <c r="N61" s="29"/>
    </row>
    <row r="62" spans="1:14">
      <c r="A62" s="31" t="s">
        <v>32</v>
      </c>
      <c r="B62" s="138"/>
      <c r="C62" s="34"/>
      <c r="D62" s="295">
        <v>46035</v>
      </c>
      <c r="E62" s="295">
        <v>58925</v>
      </c>
      <c r="F62" s="295">
        <v>71815</v>
      </c>
      <c r="G62" s="114">
        <v>53268.535263157893</v>
      </c>
      <c r="H62" s="43">
        <f t="shared" si="23"/>
        <v>0.90400568965902239</v>
      </c>
      <c r="I62" s="131">
        <f t="shared" si="22"/>
        <v>0.56000868904094703</v>
      </c>
      <c r="J62" s="15" t="s">
        <v>51</v>
      </c>
      <c r="K62" s="29"/>
      <c r="L62" s="29"/>
      <c r="M62" s="29"/>
      <c r="N62" s="29"/>
    </row>
    <row r="63" spans="1:14">
      <c r="A63" s="31" t="s">
        <v>33</v>
      </c>
      <c r="B63" s="138"/>
      <c r="C63" s="34"/>
      <c r="D63" s="292">
        <v>47939</v>
      </c>
      <c r="E63" s="292">
        <v>59929</v>
      </c>
      <c r="F63" s="292">
        <v>71919</v>
      </c>
      <c r="G63" s="107">
        <v>47358</v>
      </c>
      <c r="H63" s="43">
        <f t="shared" si="23"/>
        <v>0.79023511154866588</v>
      </c>
      <c r="I63" s="131">
        <f t="shared" si="22"/>
        <v>0.50021902834852616</v>
      </c>
      <c r="J63" s="15" t="s">
        <v>51</v>
      </c>
      <c r="K63" s="29"/>
      <c r="L63" s="29"/>
      <c r="M63" s="29"/>
      <c r="N63" s="29"/>
    </row>
    <row r="64" spans="1:14">
      <c r="A64" s="31" t="s">
        <v>34</v>
      </c>
      <c r="B64" s="138"/>
      <c r="C64" s="34"/>
      <c r="D64" s="292">
        <v>50291</v>
      </c>
      <c r="E64" s="292">
        <v>62864</v>
      </c>
      <c r="F64" s="292">
        <v>75437</v>
      </c>
      <c r="G64" s="107">
        <v>51034</v>
      </c>
      <c r="H64" s="43">
        <f t="shared" si="23"/>
        <v>0.81181598371086794</v>
      </c>
      <c r="I64" s="131">
        <f t="shared" si="22"/>
        <v>0.50000994213676409</v>
      </c>
      <c r="J64" s="15" t="s">
        <v>51</v>
      </c>
      <c r="K64" s="29"/>
      <c r="L64" s="29"/>
      <c r="M64" s="29"/>
      <c r="N64" s="29"/>
    </row>
    <row r="65" spans="1:14">
      <c r="A65" s="31" t="s">
        <v>35</v>
      </c>
      <c r="B65" s="138"/>
      <c r="C65" s="34"/>
      <c r="D65" s="302">
        <v>42883</v>
      </c>
      <c r="E65" s="302">
        <v>49592</v>
      </c>
      <c r="F65" s="302">
        <v>60289</v>
      </c>
      <c r="G65" s="117">
        <v>41965.833333333336</v>
      </c>
      <c r="H65" s="43">
        <f t="shared" si="23"/>
        <v>0.84622183685540686</v>
      </c>
      <c r="I65" s="131">
        <f t="shared" si="22"/>
        <v>0.40589510995033007</v>
      </c>
      <c r="J65" s="15" t="s">
        <v>51</v>
      </c>
      <c r="K65" s="29"/>
      <c r="L65" s="29"/>
      <c r="M65" s="29"/>
      <c r="N65" s="29"/>
    </row>
    <row r="66" spans="1:14" ht="4.9000000000000004" customHeight="1">
      <c r="A66" s="56"/>
      <c r="B66" s="139"/>
      <c r="C66" s="36"/>
      <c r="D66" s="120"/>
      <c r="E66" s="120"/>
      <c r="F66" s="120"/>
      <c r="G66" s="120"/>
      <c r="H66" s="57"/>
      <c r="I66" s="132"/>
      <c r="J66" s="59"/>
      <c r="K66" s="29"/>
      <c r="L66" s="29"/>
      <c r="M66" s="29"/>
      <c r="N66" s="29"/>
    </row>
    <row r="67" spans="1:14">
      <c r="A67" s="4" t="s">
        <v>51</v>
      </c>
      <c r="B67" s="140"/>
      <c r="C67" s="37">
        <v>70</v>
      </c>
      <c r="D67" s="121">
        <f>VLOOKUP(C67,'Curr Pay Plan'!$A$2:$D$100,2)</f>
        <v>44555.93</v>
      </c>
      <c r="E67" s="121">
        <f>VLOOKUP(C67,'Curr Pay Plan'!$A$2:$D$100,3)</f>
        <v>53756.146329569819</v>
      </c>
      <c r="F67" s="121">
        <f>VLOOKUP(C67,'Curr Pay Plan'!$A$2:$D$100,4)</f>
        <v>62956.362659139639</v>
      </c>
      <c r="G67" s="122">
        <v>55644</v>
      </c>
      <c r="H67" s="47">
        <f t="shared" ref="H67:H69" si="24">G67/E67</f>
        <v>1.0351188431338822</v>
      </c>
      <c r="I67" s="135">
        <f t="shared" ref="I67:I69" si="25">(F67/D67)-1</f>
        <v>0.41297382097376567</v>
      </c>
      <c r="J67" s="60"/>
      <c r="K67" s="7"/>
      <c r="L67" s="7"/>
      <c r="M67" s="7"/>
      <c r="N67" s="7"/>
    </row>
    <row r="68" spans="1:14">
      <c r="A68" s="12" t="s">
        <v>11</v>
      </c>
      <c r="B68" s="141">
        <f t="shared" ref="B68:B69" si="26">D68*104%</f>
        <v>47667.805714285714</v>
      </c>
      <c r="C68" s="55">
        <f>(D68/D67)-1</f>
        <v>2.8694240506899282E-2</v>
      </c>
      <c r="D68" s="119">
        <f>AVERAGE(D59:D65)</f>
        <v>45834.428571428572</v>
      </c>
      <c r="E68" s="119">
        <f>AVERAGE(E59:E65)</f>
        <v>57091.142857142855</v>
      </c>
      <c r="F68" s="119">
        <f>AVERAGE(F59:F65)</f>
        <v>69265.857142857145</v>
      </c>
      <c r="G68" s="119">
        <f>AVERAGE(G59:G65)</f>
        <v>49186.522247117784</v>
      </c>
      <c r="H68" s="50">
        <f t="shared" si="24"/>
        <v>0.86154383649659072</v>
      </c>
      <c r="I68" s="131">
        <f t="shared" si="25"/>
        <v>0.51121895268996176</v>
      </c>
      <c r="J68" s="67">
        <f>(G68/G67)-1</f>
        <v>-0.11604984819355579</v>
      </c>
      <c r="K68" s="29"/>
      <c r="L68" s="29"/>
      <c r="M68" s="29"/>
      <c r="N68" s="29"/>
    </row>
    <row r="69" spans="1:14">
      <c r="A69" s="54" t="s">
        <v>21</v>
      </c>
      <c r="B69" s="141">
        <f t="shared" si="26"/>
        <v>47876.4</v>
      </c>
      <c r="C69" s="55">
        <f>(D69/D67)-1</f>
        <v>3.3195805810809054E-2</v>
      </c>
      <c r="D69" s="119">
        <f>MEDIAN(D59:D65)</f>
        <v>46035</v>
      </c>
      <c r="E69" s="119">
        <f>MEDIAN(E59:E65)</f>
        <v>58800</v>
      </c>
      <c r="F69" s="119">
        <f>MEDIAN(F59:F65)</f>
        <v>70578</v>
      </c>
      <c r="G69" s="119">
        <f>MEDIAN(G59:G65)</f>
        <v>49215</v>
      </c>
      <c r="H69" s="50">
        <f t="shared" si="24"/>
        <v>0.83698979591836731</v>
      </c>
      <c r="I69" s="131">
        <f t="shared" si="25"/>
        <v>0.53313782991202352</v>
      </c>
      <c r="J69" s="67">
        <f>(G69/G67)-1</f>
        <v>-0.11553806340306227</v>
      </c>
      <c r="K69" s="29"/>
      <c r="L69" s="29"/>
      <c r="M69" s="29"/>
      <c r="N69" s="29"/>
    </row>
    <row r="70" spans="1:14">
      <c r="A70" s="24" t="s">
        <v>24</v>
      </c>
      <c r="B70" s="142"/>
      <c r="C70" s="39">
        <v>72</v>
      </c>
      <c r="D70" s="123">
        <f>VLOOKUP(C70,'Prop Grds'!$A$2:$D$46,2)</f>
        <v>47115.825423567658</v>
      </c>
      <c r="E70" s="123">
        <f>VLOOKUP(C70,'Prop Grds'!$A$2:$D$46,3)</f>
        <v>58894.781779459568</v>
      </c>
      <c r="F70" s="123">
        <f>VLOOKUP(C70,'Prop Grds'!$A$2:$D$46,4)</f>
        <v>70673.738135351479</v>
      </c>
      <c r="G70" s="124"/>
      <c r="H70" s="52"/>
      <c r="I70" s="134"/>
      <c r="J70" s="19"/>
      <c r="K70" s="29"/>
      <c r="L70" s="29"/>
      <c r="M70" s="29"/>
      <c r="N70" s="29"/>
    </row>
    <row r="71" spans="1:14">
      <c r="A71" s="23" t="s">
        <v>25</v>
      </c>
      <c r="B71" s="142"/>
      <c r="C71" s="39"/>
      <c r="D71" s="123"/>
      <c r="E71" s="123"/>
      <c r="F71" s="123"/>
      <c r="G71" s="125"/>
      <c r="H71" s="50"/>
      <c r="I71" s="131"/>
      <c r="J71" s="61"/>
    </row>
    <row r="72" spans="1:14" ht="28.9" customHeight="1">
      <c r="A72" s="322"/>
      <c r="B72" s="323"/>
      <c r="C72" s="323"/>
      <c r="D72" s="323"/>
      <c r="E72" s="323"/>
      <c r="F72" s="323"/>
      <c r="G72" s="323"/>
      <c r="H72" s="323"/>
      <c r="I72" s="323"/>
      <c r="J72" s="324"/>
    </row>
    <row r="73" spans="1:14">
      <c r="A73" s="31" t="s">
        <v>188</v>
      </c>
      <c r="B73" s="138"/>
      <c r="C73" s="34"/>
      <c r="D73" s="292">
        <v>49461</v>
      </c>
      <c r="E73" s="292">
        <v>58800</v>
      </c>
      <c r="F73" s="292">
        <v>70578</v>
      </c>
      <c r="G73" s="107">
        <v>54243</v>
      </c>
      <c r="H73" s="43">
        <f t="shared" ref="H73" si="27">G73/E73</f>
        <v>0.92249999999999999</v>
      </c>
      <c r="I73" s="131">
        <f t="shared" ref="I73" si="28">(F73/D73)-1</f>
        <v>0.4269424394977861</v>
      </c>
      <c r="J73" s="15" t="s">
        <v>311</v>
      </c>
      <c r="K73" s="29"/>
      <c r="L73" s="29"/>
      <c r="M73" s="29"/>
      <c r="N73" s="29"/>
    </row>
    <row r="74" spans="1:14">
      <c r="A74" s="31" t="s">
        <v>29</v>
      </c>
      <c r="B74" s="138"/>
      <c r="C74" s="34"/>
      <c r="D74" s="300">
        <v>44755</v>
      </c>
      <c r="E74" s="300">
        <v>59300</v>
      </c>
      <c r="F74" s="300">
        <v>73846</v>
      </c>
      <c r="G74" s="107">
        <v>44555.597500000003</v>
      </c>
      <c r="H74" s="43">
        <f t="shared" ref="H74:H79" si="29">G74/E74</f>
        <v>0.75135914839797646</v>
      </c>
      <c r="I74" s="131">
        <f t="shared" ref="I74:I79" si="30">(F74/D74)-1</f>
        <v>0.65000558596804825</v>
      </c>
      <c r="J74" s="15" t="s">
        <v>272</v>
      </c>
      <c r="K74" s="29"/>
      <c r="L74" s="29"/>
      <c r="M74" s="29"/>
      <c r="N74" s="29"/>
    </row>
    <row r="75" spans="1:14">
      <c r="A75" s="31" t="s">
        <v>189</v>
      </c>
      <c r="B75" s="138"/>
      <c r="C75" s="34"/>
      <c r="D75" s="292">
        <v>39890</v>
      </c>
      <c r="E75" s="292">
        <v>50860</v>
      </c>
      <c r="F75" s="292">
        <v>61830</v>
      </c>
      <c r="G75" s="107"/>
      <c r="H75" s="43"/>
      <c r="I75" s="131">
        <f t="shared" ref="I75" si="31">(F75/D75)-1</f>
        <v>0.55001253446979192</v>
      </c>
      <c r="J75" s="15" t="s">
        <v>311</v>
      </c>
      <c r="K75" s="29"/>
      <c r="L75" s="29"/>
      <c r="M75" s="29"/>
      <c r="N75" s="29"/>
    </row>
    <row r="76" spans="1:14">
      <c r="A76" s="31" t="s">
        <v>32</v>
      </c>
      <c r="B76" s="138"/>
      <c r="C76" s="34"/>
      <c r="D76" s="295">
        <v>46035</v>
      </c>
      <c r="E76" s="295">
        <v>58925</v>
      </c>
      <c r="F76" s="295">
        <v>71815</v>
      </c>
      <c r="G76" s="114">
        <v>50122.78</v>
      </c>
      <c r="H76" s="43">
        <f t="shared" si="29"/>
        <v>0.85061994060246071</v>
      </c>
      <c r="I76" s="131">
        <f t="shared" si="30"/>
        <v>0.56000868904094703</v>
      </c>
      <c r="J76" s="15" t="s">
        <v>311</v>
      </c>
      <c r="K76" s="29"/>
      <c r="L76" s="29"/>
      <c r="M76" s="29"/>
      <c r="N76" s="29"/>
    </row>
    <row r="77" spans="1:14">
      <c r="A77" s="31" t="s">
        <v>33</v>
      </c>
      <c r="B77" s="138"/>
      <c r="C77" s="34"/>
      <c r="D77" s="292">
        <v>55604</v>
      </c>
      <c r="E77" s="292">
        <v>69505</v>
      </c>
      <c r="F77" s="292">
        <v>83407</v>
      </c>
      <c r="G77" s="107">
        <v>58073.599999999999</v>
      </c>
      <c r="H77" s="43">
        <f t="shared" si="29"/>
        <v>0.8355312567441191</v>
      </c>
      <c r="I77" s="131">
        <f t="shared" si="30"/>
        <v>0.50001798431767508</v>
      </c>
      <c r="J77" s="15" t="s">
        <v>311</v>
      </c>
      <c r="K77" s="29"/>
      <c r="L77" s="29"/>
      <c r="M77" s="29"/>
      <c r="N77" s="29"/>
    </row>
    <row r="78" spans="1:14">
      <c r="A78" s="31" t="s">
        <v>34</v>
      </c>
      <c r="B78" s="138"/>
      <c r="C78" s="34"/>
      <c r="D78" s="292">
        <v>50291</v>
      </c>
      <c r="E78" s="292">
        <v>62864</v>
      </c>
      <c r="F78" s="292">
        <v>75437</v>
      </c>
      <c r="G78" s="107">
        <v>54365</v>
      </c>
      <c r="H78" s="43">
        <f t="shared" si="29"/>
        <v>0.86480338508526344</v>
      </c>
      <c r="I78" s="131">
        <f t="shared" si="30"/>
        <v>0.50000994213676409</v>
      </c>
      <c r="J78" s="15" t="s">
        <v>311</v>
      </c>
      <c r="K78" s="29"/>
      <c r="L78" s="29"/>
      <c r="M78" s="29"/>
      <c r="N78" s="29"/>
    </row>
    <row r="79" spans="1:14">
      <c r="A79" s="31" t="s">
        <v>35</v>
      </c>
      <c r="B79" s="138"/>
      <c r="C79" s="34"/>
      <c r="D79" s="302">
        <v>38896</v>
      </c>
      <c r="E79" s="302">
        <v>49592</v>
      </c>
      <c r="F79" s="302">
        <v>60289</v>
      </c>
      <c r="G79" s="117">
        <v>48404</v>
      </c>
      <c r="H79" s="43">
        <f t="shared" si="29"/>
        <v>0.9760445233102113</v>
      </c>
      <c r="I79" s="131">
        <f t="shared" si="30"/>
        <v>0.55000514191690653</v>
      </c>
      <c r="J79" s="15" t="s">
        <v>311</v>
      </c>
      <c r="K79" s="29"/>
      <c r="L79" s="29"/>
      <c r="M79" s="29"/>
      <c r="N79" s="29"/>
    </row>
    <row r="80" spans="1:14" ht="4.9000000000000004" customHeight="1">
      <c r="A80" s="56"/>
      <c r="B80" s="139"/>
      <c r="C80" s="36"/>
      <c r="D80" s="120"/>
      <c r="E80" s="120"/>
      <c r="F80" s="120"/>
      <c r="G80" s="120"/>
      <c r="H80" s="57"/>
      <c r="I80" s="132"/>
      <c r="J80" s="59"/>
      <c r="K80" s="29"/>
      <c r="L80" s="29"/>
      <c r="M80" s="29"/>
      <c r="N80" s="29"/>
    </row>
    <row r="81" spans="1:14">
      <c r="A81" s="4" t="s">
        <v>271</v>
      </c>
      <c r="B81" s="140"/>
      <c r="C81" s="37">
        <v>71</v>
      </c>
      <c r="D81" s="121">
        <f>VLOOKUP(C81,'Curr Pay Plan'!$A$2:$D$100,2)</f>
        <v>46811.5</v>
      </c>
      <c r="E81" s="121">
        <f>VLOOKUP(C81,'Curr Pay Plan'!$A$2:$D$100,3)</f>
        <v>56477.462010256721</v>
      </c>
      <c r="F81" s="121">
        <f>VLOOKUP(C81,'Curr Pay Plan'!$A$2:$D$100,4)</f>
        <v>66143.424020513441</v>
      </c>
      <c r="G81" s="122">
        <v>57035</v>
      </c>
      <c r="H81" s="47">
        <f t="shared" ref="H81:H83" si="32">G81/E81</f>
        <v>1.0098718669341413</v>
      </c>
      <c r="I81" s="135">
        <f t="shared" ref="I81:I83" si="33">(F81/D81)-1</f>
        <v>0.41297382097376589</v>
      </c>
      <c r="J81" s="60"/>
      <c r="K81" s="7"/>
      <c r="L81" s="7"/>
      <c r="M81" s="7"/>
      <c r="N81" s="7"/>
    </row>
    <row r="82" spans="1:14">
      <c r="A82" s="12" t="s">
        <v>11</v>
      </c>
      <c r="B82" s="141">
        <f t="shared" ref="B82:B83" si="34">D82*104%</f>
        <v>48275.611428571436</v>
      </c>
      <c r="C82" s="55">
        <f>(D82/D81)-1</f>
        <v>-8.3877435489752017E-3</v>
      </c>
      <c r="D82" s="119">
        <f>AVERAGE(D73:D79)</f>
        <v>46418.857142857145</v>
      </c>
      <c r="E82" s="119">
        <f>AVERAGE(E73:E79)</f>
        <v>58549.428571428572</v>
      </c>
      <c r="F82" s="119">
        <f>AVERAGE(F73:F79)</f>
        <v>71028.857142857145</v>
      </c>
      <c r="G82" s="119">
        <f>AVERAGE(G73:G79)</f>
        <v>51627.32958333334</v>
      </c>
      <c r="H82" s="50">
        <f t="shared" si="32"/>
        <v>0.88177341509575147</v>
      </c>
      <c r="I82" s="131">
        <f t="shared" si="33"/>
        <v>0.53017246685460351</v>
      </c>
      <c r="J82" s="67">
        <f>(G82/G81)-1</f>
        <v>-9.4813192191928852E-2</v>
      </c>
      <c r="K82" s="29"/>
      <c r="L82" s="29"/>
      <c r="M82" s="29"/>
      <c r="N82" s="29"/>
    </row>
    <row r="83" spans="1:14">
      <c r="A83" s="54" t="s">
        <v>21</v>
      </c>
      <c r="B83" s="141">
        <f t="shared" si="34"/>
        <v>47876.4</v>
      </c>
      <c r="C83" s="55">
        <f>(D83/D81)-1</f>
        <v>-1.6587804278863083E-2</v>
      </c>
      <c r="D83" s="119">
        <f>MEDIAN(D73:D79)</f>
        <v>46035</v>
      </c>
      <c r="E83" s="119">
        <f>MEDIAN(E73:E79)</f>
        <v>58925</v>
      </c>
      <c r="F83" s="119">
        <f>MEDIAN(F73:F79)</f>
        <v>71815</v>
      </c>
      <c r="G83" s="119">
        <f>MEDIAN(G73:G79)</f>
        <v>52182.89</v>
      </c>
      <c r="H83" s="50">
        <f t="shared" si="32"/>
        <v>0.88558150190920659</v>
      </c>
      <c r="I83" s="131">
        <f t="shared" si="33"/>
        <v>0.56000868904094703</v>
      </c>
      <c r="J83" s="67">
        <f>(G83/G81)-1</f>
        <v>-8.5072499342509045E-2</v>
      </c>
      <c r="K83" s="29"/>
      <c r="L83" s="29"/>
      <c r="M83" s="29"/>
      <c r="N83" s="29"/>
    </row>
    <row r="84" spans="1:14">
      <c r="A84" s="24" t="s">
        <v>24</v>
      </c>
      <c r="B84" s="142"/>
      <c r="C84" s="39">
        <v>72</v>
      </c>
      <c r="D84" s="123">
        <f>VLOOKUP(C84,'Prop Grds'!$A$2:$D$46,2)</f>
        <v>47115.825423567658</v>
      </c>
      <c r="E84" s="123">
        <f>VLOOKUP(C84,'Prop Grds'!$A$2:$D$46,3)</f>
        <v>58894.781779459568</v>
      </c>
      <c r="F84" s="123">
        <f>VLOOKUP(C84,'Prop Grds'!$A$2:$D$46,4)</f>
        <v>70673.738135351479</v>
      </c>
      <c r="G84" s="124"/>
      <c r="H84" s="52"/>
      <c r="I84" s="134"/>
      <c r="J84" s="19"/>
      <c r="K84" s="29"/>
      <c r="L84" s="29"/>
      <c r="M84" s="29"/>
      <c r="N84" s="29"/>
    </row>
    <row r="85" spans="1:14">
      <c r="A85" s="23" t="s">
        <v>25</v>
      </c>
      <c r="B85" s="142"/>
      <c r="C85" s="39"/>
      <c r="D85" s="123"/>
      <c r="E85" s="123"/>
      <c r="F85" s="123"/>
      <c r="G85" s="125"/>
      <c r="H85" s="50"/>
      <c r="I85" s="131"/>
      <c r="J85" s="61"/>
    </row>
    <row r="86" spans="1:14" ht="28.9" customHeight="1">
      <c r="A86" s="322"/>
      <c r="B86" s="323"/>
      <c r="C86" s="323"/>
      <c r="D86" s="323"/>
      <c r="E86" s="323"/>
      <c r="F86" s="323"/>
      <c r="G86" s="323"/>
      <c r="H86" s="323"/>
      <c r="I86" s="323"/>
      <c r="J86" s="324"/>
    </row>
    <row r="87" spans="1:14">
      <c r="A87" s="31" t="s">
        <v>188</v>
      </c>
      <c r="B87" s="138"/>
      <c r="C87" s="34"/>
      <c r="D87" s="292">
        <v>45465</v>
      </c>
      <c r="E87" s="292">
        <v>53910</v>
      </c>
      <c r="F87" s="292">
        <v>63945</v>
      </c>
      <c r="G87" s="107">
        <v>47382</v>
      </c>
      <c r="H87" s="43">
        <f t="shared" ref="H87:H93" si="35">G87/E87</f>
        <v>0.87890929326655542</v>
      </c>
      <c r="I87" s="131">
        <f t="shared" ref="I87:I93" si="36">(F87/D87)-1</f>
        <v>0.40646651270207856</v>
      </c>
      <c r="J87" s="15" t="s">
        <v>45</v>
      </c>
      <c r="K87" s="29"/>
      <c r="L87" s="29"/>
      <c r="M87" s="29"/>
      <c r="N87" s="29"/>
    </row>
    <row r="88" spans="1:14">
      <c r="A88" s="31" t="s">
        <v>29</v>
      </c>
      <c r="B88" s="138"/>
      <c r="C88" s="34"/>
      <c r="D88" s="300">
        <v>40591</v>
      </c>
      <c r="E88" s="300">
        <v>53783</v>
      </c>
      <c r="F88" s="300">
        <v>66976</v>
      </c>
      <c r="G88" s="107">
        <v>44220.979352941169</v>
      </c>
      <c r="H88" s="43">
        <f t="shared" si="35"/>
        <v>0.8222110955681381</v>
      </c>
      <c r="I88" s="131">
        <f t="shared" si="36"/>
        <v>0.65002094060259674</v>
      </c>
      <c r="J88" s="15" t="s">
        <v>45</v>
      </c>
      <c r="K88" s="29"/>
      <c r="L88" s="29"/>
      <c r="M88" s="29"/>
      <c r="N88" s="29"/>
    </row>
    <row r="89" spans="1:14">
      <c r="A89" s="31" t="s">
        <v>189</v>
      </c>
      <c r="B89" s="138"/>
      <c r="C89" s="34"/>
      <c r="D89" s="292">
        <v>36669</v>
      </c>
      <c r="E89" s="292">
        <v>46752</v>
      </c>
      <c r="F89" s="292">
        <v>56836</v>
      </c>
      <c r="G89" s="107">
        <v>39534</v>
      </c>
      <c r="H89" s="43">
        <f t="shared" si="35"/>
        <v>0.84561088295687881</v>
      </c>
      <c r="I89" s="131">
        <f t="shared" si="36"/>
        <v>0.54997409255774632</v>
      </c>
      <c r="J89" s="15" t="s">
        <v>45</v>
      </c>
      <c r="K89" s="29"/>
      <c r="L89" s="29"/>
      <c r="M89" s="29"/>
      <c r="N89" s="29"/>
    </row>
    <row r="90" spans="1:14">
      <c r="A90" s="31" t="s">
        <v>32</v>
      </c>
      <c r="B90" s="138"/>
      <c r="C90" s="34"/>
      <c r="D90" s="295">
        <v>41915</v>
      </c>
      <c r="E90" s="295">
        <v>53651</v>
      </c>
      <c r="F90" s="295">
        <v>65387</v>
      </c>
      <c r="G90" s="114">
        <v>47349.556923076911</v>
      </c>
      <c r="H90" s="43">
        <f t="shared" si="35"/>
        <v>0.88254751864973457</v>
      </c>
      <c r="I90" s="131">
        <f t="shared" si="36"/>
        <v>0.5599904568770131</v>
      </c>
      <c r="J90" s="15" t="s">
        <v>45</v>
      </c>
      <c r="K90" s="29"/>
      <c r="L90" s="29"/>
      <c r="M90" s="29"/>
      <c r="N90" s="29"/>
    </row>
    <row r="91" spans="1:14">
      <c r="A91" s="31" t="s">
        <v>33</v>
      </c>
      <c r="B91" s="138"/>
      <c r="C91" s="34"/>
      <c r="D91" s="292">
        <v>45624</v>
      </c>
      <c r="E91" s="292">
        <v>57035</v>
      </c>
      <c r="F91" s="292">
        <v>68446</v>
      </c>
      <c r="G91" s="107">
        <v>46696.000000000007</v>
      </c>
      <c r="H91" s="43">
        <f t="shared" si="35"/>
        <v>0.81872534408696429</v>
      </c>
      <c r="I91" s="131">
        <f t="shared" si="36"/>
        <v>0.50021918288620015</v>
      </c>
      <c r="J91" s="15" t="s">
        <v>166</v>
      </c>
      <c r="K91" s="29"/>
      <c r="L91" s="29"/>
      <c r="M91" s="29"/>
      <c r="N91" s="29"/>
    </row>
    <row r="92" spans="1:14">
      <c r="A92" s="31" t="s">
        <v>34</v>
      </c>
      <c r="B92" s="138"/>
      <c r="C92" s="34"/>
      <c r="D92" s="292">
        <v>45615</v>
      </c>
      <c r="E92" s="292">
        <v>57019</v>
      </c>
      <c r="F92" s="292">
        <v>68423</v>
      </c>
      <c r="G92" s="107">
        <v>46289</v>
      </c>
      <c r="H92" s="43">
        <f t="shared" si="35"/>
        <v>0.81181711359371433</v>
      </c>
      <c r="I92" s="131">
        <f t="shared" si="36"/>
        <v>0.50001096130658773</v>
      </c>
      <c r="J92" s="15" t="s">
        <v>45</v>
      </c>
      <c r="K92" s="29"/>
      <c r="L92" s="29"/>
      <c r="M92" s="29"/>
      <c r="N92" s="29"/>
    </row>
    <row r="93" spans="1:14">
      <c r="A93" s="31" t="s">
        <v>35</v>
      </c>
      <c r="B93" s="138"/>
      <c r="C93" s="34"/>
      <c r="D93" s="302">
        <v>35892</v>
      </c>
      <c r="E93" s="302">
        <v>45762</v>
      </c>
      <c r="F93" s="302">
        <v>55633</v>
      </c>
      <c r="G93" s="117">
        <v>37372.666666666664</v>
      </c>
      <c r="H93" s="43">
        <f t="shared" si="35"/>
        <v>0.81667467913698411</v>
      </c>
      <c r="I93" s="131">
        <f t="shared" si="36"/>
        <v>0.55001114454474531</v>
      </c>
      <c r="J93" s="15" t="s">
        <v>45</v>
      </c>
      <c r="K93" s="29"/>
      <c r="L93" s="29"/>
      <c r="M93" s="29"/>
      <c r="N93" s="29"/>
    </row>
    <row r="94" spans="1:14" ht="4.9000000000000004" customHeight="1">
      <c r="A94" s="56"/>
      <c r="B94" s="139"/>
      <c r="C94" s="36"/>
      <c r="D94" s="120"/>
      <c r="E94" s="120"/>
      <c r="F94" s="120"/>
      <c r="G94" s="120"/>
      <c r="H94" s="57"/>
      <c r="I94" s="132"/>
      <c r="J94" s="59"/>
      <c r="K94" s="29"/>
      <c r="L94" s="29"/>
      <c r="M94" s="29"/>
      <c r="N94" s="29"/>
    </row>
    <row r="95" spans="1:14">
      <c r="A95" s="4" t="s">
        <v>45</v>
      </c>
      <c r="B95" s="140"/>
      <c r="C95" s="37">
        <v>65</v>
      </c>
      <c r="D95" s="121">
        <f>VLOOKUP(C95,'Curr Pay Plan'!$A$2:$D$100,2)</f>
        <v>34807.94</v>
      </c>
      <c r="E95" s="121">
        <f>VLOOKUP(C95,'Curr Pay Plan'!$A$2:$D$100,3)</f>
        <v>41995.323991012789</v>
      </c>
      <c r="F95" s="121">
        <f>VLOOKUP(C95,'Curr Pay Plan'!$A$2:$D$100,4)</f>
        <v>49182.707982025575</v>
      </c>
      <c r="G95" s="122">
        <v>44557</v>
      </c>
      <c r="H95" s="47">
        <f t="shared" ref="H95:H97" si="37">G95/E95</f>
        <v>1.0609990771719113</v>
      </c>
      <c r="I95" s="135">
        <f t="shared" ref="I95:I97" si="38">(F95/D95)-1</f>
        <v>0.41297382097376545</v>
      </c>
      <c r="J95" s="60"/>
      <c r="K95" s="7"/>
      <c r="L95" s="7"/>
      <c r="M95" s="7"/>
      <c r="N95" s="7"/>
    </row>
    <row r="96" spans="1:14">
      <c r="A96" s="12" t="s">
        <v>11</v>
      </c>
      <c r="B96" s="141">
        <f t="shared" ref="B96:B97" si="39">D96*104%</f>
        <v>43348.834285714285</v>
      </c>
      <c r="C96" s="55">
        <f>(D96/D95)-1</f>
        <v>0.19747308885764059</v>
      </c>
      <c r="D96" s="119">
        <f>AVERAGE(D87:D93)</f>
        <v>41681.571428571428</v>
      </c>
      <c r="E96" s="119">
        <f>AVERAGE(E87:E93)</f>
        <v>52558.857142857145</v>
      </c>
      <c r="F96" s="119">
        <f>AVERAGE(F87:F93)</f>
        <v>63663.714285714283</v>
      </c>
      <c r="G96" s="119">
        <f>AVERAGE(G87:G93)</f>
        <v>44120.60042038354</v>
      </c>
      <c r="H96" s="50">
        <f t="shared" si="37"/>
        <v>0.83945128982660189</v>
      </c>
      <c r="I96" s="131">
        <f t="shared" si="38"/>
        <v>0.52738277621833562</v>
      </c>
      <c r="J96" s="67">
        <f>(G96/G95)-1</f>
        <v>-9.7941867633920543E-3</v>
      </c>
      <c r="K96" s="29"/>
      <c r="L96" s="29"/>
      <c r="M96" s="29"/>
      <c r="N96" s="29"/>
    </row>
    <row r="97" spans="1:14">
      <c r="A97" s="54" t="s">
        <v>21</v>
      </c>
      <c r="B97" s="141">
        <f t="shared" si="39"/>
        <v>43591.6</v>
      </c>
      <c r="C97" s="55">
        <f>(D97/D95)-1</f>
        <v>0.2041792763375252</v>
      </c>
      <c r="D97" s="119">
        <f>MEDIAN(D87:D93)</f>
        <v>41915</v>
      </c>
      <c r="E97" s="119">
        <f>MEDIAN(E87:E93)</f>
        <v>53783</v>
      </c>
      <c r="F97" s="119">
        <f>MEDIAN(F87:F93)</f>
        <v>65387</v>
      </c>
      <c r="G97" s="119">
        <f>MEDIAN(G87:G93)</f>
        <v>46289</v>
      </c>
      <c r="H97" s="50">
        <f t="shared" si="37"/>
        <v>0.86066229105851288</v>
      </c>
      <c r="I97" s="131">
        <f t="shared" si="38"/>
        <v>0.5599904568770131</v>
      </c>
      <c r="J97" s="67">
        <f>(G97/G95)-1</f>
        <v>3.887155777992235E-2</v>
      </c>
      <c r="K97" s="29"/>
      <c r="L97" s="29"/>
      <c r="M97" s="29"/>
      <c r="N97" s="29"/>
    </row>
    <row r="98" spans="1:14">
      <c r="A98" s="24" t="s">
        <v>24</v>
      </c>
      <c r="B98" s="142"/>
      <c r="C98" s="39">
        <v>70</v>
      </c>
      <c r="D98" s="123">
        <f>VLOOKUP(C98,'Prop Grds'!$A$2:$D$46,2)</f>
        <v>42654.157857513856</v>
      </c>
      <c r="E98" s="123">
        <f>VLOOKUP(C98,'Prop Grds'!$A$2:$D$46,3)</f>
        <v>53317.697321892323</v>
      </c>
      <c r="F98" s="123">
        <f>VLOOKUP(C98,'Prop Grds'!$A$2:$D$46,4)</f>
        <v>63981.236786270783</v>
      </c>
      <c r="G98" s="124"/>
      <c r="H98" s="52"/>
      <c r="I98" s="134"/>
      <c r="J98" s="19"/>
      <c r="K98" s="29"/>
      <c r="L98" s="29"/>
      <c r="M98" s="29"/>
      <c r="N98" s="29"/>
    </row>
    <row r="99" spans="1:14">
      <c r="A99" s="23" t="s">
        <v>25</v>
      </c>
      <c r="B99" s="142"/>
      <c r="C99" s="39"/>
      <c r="D99" s="123"/>
      <c r="E99" s="123"/>
      <c r="F99" s="123"/>
      <c r="G99" s="125"/>
      <c r="H99" s="50"/>
      <c r="I99" s="131"/>
      <c r="J99" s="61"/>
    </row>
    <row r="100" spans="1:14" ht="28.9" customHeight="1">
      <c r="A100" s="322"/>
      <c r="B100" s="323"/>
      <c r="C100" s="323"/>
      <c r="D100" s="323"/>
      <c r="E100" s="323"/>
      <c r="F100" s="323"/>
      <c r="G100" s="323"/>
      <c r="H100" s="323"/>
      <c r="I100" s="323"/>
      <c r="J100" s="324"/>
    </row>
    <row r="101" spans="1:14" s="113" customFormat="1" ht="36.75" customHeight="1">
      <c r="A101" s="248" t="s">
        <v>1222</v>
      </c>
      <c r="B101" s="242">
        <v>0.04</v>
      </c>
      <c r="C101" s="249" t="s">
        <v>14</v>
      </c>
      <c r="D101" s="250" t="s">
        <v>15</v>
      </c>
      <c r="E101" s="250" t="s">
        <v>13</v>
      </c>
      <c r="F101" s="250" t="s">
        <v>16</v>
      </c>
      <c r="G101" s="250" t="s">
        <v>19</v>
      </c>
      <c r="H101" s="251" t="s">
        <v>12</v>
      </c>
      <c r="I101" s="252" t="s">
        <v>17</v>
      </c>
      <c r="J101" s="249" t="s">
        <v>20</v>
      </c>
    </row>
    <row r="102" spans="1:14">
      <c r="A102" s="31" t="s">
        <v>188</v>
      </c>
      <c r="B102" s="138"/>
      <c r="C102" s="34"/>
      <c r="D102" s="292">
        <v>41775</v>
      </c>
      <c r="E102" s="292">
        <v>49542</v>
      </c>
      <c r="F102" s="292">
        <v>58737</v>
      </c>
      <c r="G102" s="107">
        <v>43466</v>
      </c>
      <c r="H102" s="43">
        <f t="shared" ref="H102:H108" si="40">G102/E102</f>
        <v>0.87735658633079006</v>
      </c>
      <c r="I102" s="131">
        <f t="shared" ref="I102:I108" si="41">(F102/D102)-1</f>
        <v>0.40603231597845602</v>
      </c>
      <c r="J102" s="15" t="s">
        <v>78</v>
      </c>
      <c r="K102" s="29"/>
      <c r="L102" s="29"/>
      <c r="M102" s="29"/>
      <c r="N102" s="29"/>
    </row>
    <row r="103" spans="1:14">
      <c r="A103" s="31" t="s">
        <v>29</v>
      </c>
      <c r="B103" s="138"/>
      <c r="C103" s="34"/>
      <c r="D103" s="300">
        <v>38665</v>
      </c>
      <c r="E103" s="300">
        <v>33831</v>
      </c>
      <c r="F103" s="300">
        <v>63797</v>
      </c>
      <c r="G103" s="107">
        <v>50390.592875000002</v>
      </c>
      <c r="H103" s="43">
        <f t="shared" si="40"/>
        <v>1.4894798520587627</v>
      </c>
      <c r="I103" s="131">
        <f t="shared" si="41"/>
        <v>0.64999353420406059</v>
      </c>
      <c r="J103" s="15" t="s">
        <v>78</v>
      </c>
      <c r="K103" s="29"/>
      <c r="L103" s="29"/>
      <c r="M103" s="29"/>
      <c r="N103" s="29"/>
    </row>
    <row r="104" spans="1:14">
      <c r="A104" s="31" t="s">
        <v>189</v>
      </c>
      <c r="B104" s="138"/>
      <c r="C104" s="34"/>
      <c r="D104" s="292">
        <v>33707</v>
      </c>
      <c r="E104" s="292">
        <v>42977</v>
      </c>
      <c r="F104" s="292">
        <v>52247</v>
      </c>
      <c r="G104" s="107">
        <v>38309</v>
      </c>
      <c r="H104" s="43">
        <f t="shared" si="40"/>
        <v>0.8913837634083347</v>
      </c>
      <c r="I104" s="131">
        <f t="shared" si="41"/>
        <v>0.55003411754235021</v>
      </c>
      <c r="J104" s="15" t="s">
        <v>78</v>
      </c>
      <c r="K104" s="29"/>
      <c r="L104" s="29"/>
      <c r="M104" s="29"/>
      <c r="N104" s="29"/>
    </row>
    <row r="105" spans="1:14">
      <c r="A105" s="31" t="s">
        <v>32</v>
      </c>
      <c r="B105" s="138"/>
      <c r="C105" s="34"/>
      <c r="D105" s="295">
        <v>38163</v>
      </c>
      <c r="E105" s="295">
        <v>48849</v>
      </c>
      <c r="F105" s="295">
        <v>59534</v>
      </c>
      <c r="G105" s="114">
        <v>37285.900000000009</v>
      </c>
      <c r="H105" s="43">
        <f t="shared" si="40"/>
        <v>0.76328891072488703</v>
      </c>
      <c r="I105" s="131">
        <f t="shared" si="41"/>
        <v>0.55999266305059869</v>
      </c>
      <c r="J105" s="15" t="s">
        <v>78</v>
      </c>
      <c r="K105" s="29"/>
      <c r="L105" s="29"/>
      <c r="M105" s="29"/>
      <c r="N105" s="29"/>
    </row>
    <row r="106" spans="1:14">
      <c r="A106" s="31" t="s">
        <v>33</v>
      </c>
      <c r="B106" s="138"/>
      <c r="C106" s="34"/>
      <c r="D106" s="292">
        <v>41343</v>
      </c>
      <c r="E106" s="292">
        <v>51673</v>
      </c>
      <c r="F106" s="292">
        <v>62004</v>
      </c>
      <c r="G106" s="107">
        <v>41274.133333333331</v>
      </c>
      <c r="H106" s="43">
        <f t="shared" si="40"/>
        <v>0.79875628148807565</v>
      </c>
      <c r="I106" s="131">
        <f t="shared" si="41"/>
        <v>0.49974602713881433</v>
      </c>
      <c r="J106" s="15" t="s">
        <v>78</v>
      </c>
      <c r="K106" s="29"/>
      <c r="L106" s="29"/>
      <c r="M106" s="29"/>
      <c r="N106" s="29"/>
    </row>
    <row r="107" spans="1:14">
      <c r="A107" s="31" t="s">
        <v>34</v>
      </c>
      <c r="B107" s="138"/>
      <c r="C107" s="34"/>
      <c r="D107" s="292">
        <v>41374</v>
      </c>
      <c r="E107" s="292">
        <v>51718</v>
      </c>
      <c r="F107" s="292">
        <v>62061</v>
      </c>
      <c r="G107" s="107">
        <v>43450.133333333331</v>
      </c>
      <c r="H107" s="43">
        <f t="shared" si="40"/>
        <v>0.84013560720316582</v>
      </c>
      <c r="I107" s="131">
        <f t="shared" si="41"/>
        <v>0.5</v>
      </c>
      <c r="J107" s="15" t="s">
        <v>78</v>
      </c>
      <c r="K107" s="29"/>
      <c r="L107" s="29"/>
      <c r="M107" s="29"/>
      <c r="N107" s="29"/>
    </row>
    <row r="108" spans="1:14">
      <c r="A108" s="31" t="s">
        <v>35</v>
      </c>
      <c r="B108" s="138"/>
      <c r="C108" s="34"/>
      <c r="D108" s="302">
        <v>33120</v>
      </c>
      <c r="E108" s="302">
        <v>42228</v>
      </c>
      <c r="F108" s="302">
        <v>51336</v>
      </c>
      <c r="G108" s="117">
        <v>33329.428571428572</v>
      </c>
      <c r="H108" s="43">
        <f t="shared" si="40"/>
        <v>0.78927319720158595</v>
      </c>
      <c r="I108" s="131">
        <f t="shared" si="41"/>
        <v>0.55000000000000004</v>
      </c>
      <c r="J108" s="15" t="s">
        <v>78</v>
      </c>
      <c r="K108" s="29"/>
      <c r="L108" s="29"/>
      <c r="M108" s="29"/>
      <c r="N108" s="29"/>
    </row>
    <row r="109" spans="1:14" ht="3.6" customHeight="1">
      <c r="A109" s="56"/>
      <c r="B109" s="139"/>
      <c r="C109" s="36"/>
      <c r="D109" s="120"/>
      <c r="E109" s="120"/>
      <c r="F109" s="120"/>
      <c r="G109" s="120"/>
      <c r="H109" s="57"/>
      <c r="I109" s="132"/>
      <c r="J109" s="59"/>
      <c r="K109" s="29"/>
      <c r="L109" s="29"/>
      <c r="M109" s="29"/>
      <c r="N109" s="29"/>
    </row>
    <row r="110" spans="1:14">
      <c r="A110" s="4" t="s">
        <v>78</v>
      </c>
      <c r="B110" s="140"/>
      <c r="C110" s="37">
        <v>65</v>
      </c>
      <c r="D110" s="121">
        <f>VLOOKUP(C110,'Curr Pay Plan'!$A$2:$D$100,2)</f>
        <v>34807.94</v>
      </c>
      <c r="E110" s="121">
        <f>VLOOKUP(C110,'Curr Pay Plan'!$A$2:$D$100,3)</f>
        <v>41995.323991012789</v>
      </c>
      <c r="F110" s="121">
        <f>VLOOKUP(C110,'Curr Pay Plan'!$A$2:$D$100,4)</f>
        <v>49182.707982025575</v>
      </c>
      <c r="G110" s="122">
        <v>41728</v>
      </c>
      <c r="H110" s="47">
        <f t="shared" ref="H110:H112" si="42">G110/E110</f>
        <v>0.99363443437012189</v>
      </c>
      <c r="I110" s="135">
        <f t="shared" ref="I110:I113" si="43">(F110/D110)-1</f>
        <v>0.41297382097376545</v>
      </c>
      <c r="J110" s="60"/>
      <c r="K110" s="7"/>
      <c r="L110" s="7"/>
      <c r="M110" s="7"/>
      <c r="N110" s="7"/>
    </row>
    <row r="111" spans="1:14">
      <c r="A111" s="12" t="s">
        <v>11</v>
      </c>
      <c r="B111" s="141">
        <f t="shared" ref="B111:B112" si="44">D111*104%</f>
        <v>39838.982857142859</v>
      </c>
      <c r="C111" s="55">
        <f>(D111/D110)-1</f>
        <v>0.10051655701872275</v>
      </c>
      <c r="D111" s="119">
        <f>AVERAGE(D102:D108)</f>
        <v>38306.714285714283</v>
      </c>
      <c r="E111" s="119">
        <f>AVERAGE(E102:E108)</f>
        <v>45831.142857142855</v>
      </c>
      <c r="F111" s="119">
        <f>AVERAGE(F102:F108)</f>
        <v>58530.857142857145</v>
      </c>
      <c r="G111" s="119">
        <f>AVERAGE(G102:G108)</f>
        <v>41072.169730442176</v>
      </c>
      <c r="H111" s="50">
        <f t="shared" si="42"/>
        <v>0.89616289644937397</v>
      </c>
      <c r="I111" s="131">
        <f t="shared" si="43"/>
        <v>0.5279529511797636</v>
      </c>
      <c r="J111" s="67">
        <f>(G111/G110)-1</f>
        <v>-1.5716791352516912E-2</v>
      </c>
      <c r="K111" s="29"/>
      <c r="L111" s="29"/>
      <c r="M111" s="29"/>
      <c r="N111" s="29"/>
    </row>
    <row r="112" spans="1:14">
      <c r="A112" s="54" t="s">
        <v>21</v>
      </c>
      <c r="B112" s="141">
        <f t="shared" si="44"/>
        <v>40211.599999999999</v>
      </c>
      <c r="C112" s="55">
        <f>(D112/D110)-1</f>
        <v>0.11080977501110367</v>
      </c>
      <c r="D112" s="119">
        <f>MEDIAN(D102:D108)</f>
        <v>38665</v>
      </c>
      <c r="E112" s="119">
        <f>MEDIAN(E102:E108)</f>
        <v>48849</v>
      </c>
      <c r="F112" s="119">
        <f>MEDIAN(F102:F108)</f>
        <v>59534</v>
      </c>
      <c r="G112" s="119">
        <f>MEDIAN(G102:G108)</f>
        <v>41274.133333333331</v>
      </c>
      <c r="H112" s="50">
        <f t="shared" si="42"/>
        <v>0.84493302489986144</v>
      </c>
      <c r="I112" s="131">
        <f t="shared" si="43"/>
        <v>0.53973878184404511</v>
      </c>
      <c r="J112" s="67">
        <f>(G112/G110)-1</f>
        <v>-1.0876789366053186E-2</v>
      </c>
      <c r="K112" s="29"/>
      <c r="L112" s="29"/>
      <c r="M112" s="29"/>
      <c r="N112" s="29"/>
    </row>
    <row r="113" spans="1:14">
      <c r="A113" s="24" t="s">
        <v>24</v>
      </c>
      <c r="B113" s="142"/>
      <c r="C113" s="39">
        <v>68</v>
      </c>
      <c r="D113" s="123">
        <f>VLOOKUP(C113,'Prop Grds'!$A$2:$D$46,2)</f>
        <v>38614.991166506152</v>
      </c>
      <c r="E113" s="123">
        <f>VLOOKUP(C113,'Prop Grds'!$A$2:$D$46,3)</f>
        <v>48268.738958132686</v>
      </c>
      <c r="F113" s="123">
        <f>VLOOKUP(C113,'Prop Grds'!$A$2:$D$46,4)</f>
        <v>57922.486749759228</v>
      </c>
      <c r="G113" s="124"/>
      <c r="H113" s="52"/>
      <c r="I113" s="134">
        <f t="shared" si="43"/>
        <v>0.5</v>
      </c>
      <c r="J113" s="19"/>
      <c r="K113" s="29"/>
      <c r="L113" s="29"/>
      <c r="M113" s="29"/>
      <c r="N113" s="29"/>
    </row>
    <row r="114" spans="1:14">
      <c r="A114" s="23" t="s">
        <v>25</v>
      </c>
      <c r="B114" s="142"/>
      <c r="C114" s="39"/>
      <c r="D114" s="123"/>
      <c r="E114" s="123"/>
      <c r="F114" s="123"/>
      <c r="G114" s="125"/>
      <c r="H114" s="50"/>
      <c r="I114" s="131"/>
      <c r="J114" s="61"/>
    </row>
    <row r="115" spans="1:14" ht="28.9" customHeight="1">
      <c r="A115" s="322">
        <v>5</v>
      </c>
      <c r="B115" s="323"/>
      <c r="C115" s="323"/>
      <c r="D115" s="323"/>
      <c r="E115" s="323"/>
      <c r="F115" s="323"/>
      <c r="G115" s="323"/>
      <c r="H115" s="323"/>
      <c r="I115" s="323"/>
      <c r="J115" s="324"/>
    </row>
    <row r="116" spans="1:14">
      <c r="A116" s="31" t="s">
        <v>188</v>
      </c>
      <c r="B116" s="138"/>
      <c r="C116" s="34"/>
      <c r="D116" s="292">
        <v>53883</v>
      </c>
      <c r="E116" s="292">
        <v>63933</v>
      </c>
      <c r="F116" s="292">
        <v>75849</v>
      </c>
      <c r="G116" s="107">
        <v>54942</v>
      </c>
      <c r="H116" s="43">
        <f t="shared" ref="H116" si="45">G116/E116</f>
        <v>0.85936840129510583</v>
      </c>
      <c r="I116" s="131">
        <f t="shared" ref="I116:I118" si="46">(F116/D116)-1</f>
        <v>0.4076610433717498</v>
      </c>
      <c r="J116" s="15" t="s">
        <v>273</v>
      </c>
      <c r="K116" s="29"/>
      <c r="L116" s="29"/>
      <c r="M116" s="29"/>
      <c r="N116" s="29"/>
    </row>
    <row r="117" spans="1:14">
      <c r="A117" s="31" t="s">
        <v>29</v>
      </c>
      <c r="B117" s="138"/>
      <c r="C117" s="34"/>
      <c r="D117" s="300">
        <v>36831</v>
      </c>
      <c r="E117" s="300">
        <v>48801</v>
      </c>
      <c r="F117" s="300">
        <v>60771</v>
      </c>
      <c r="G117" s="107">
        <v>43013</v>
      </c>
      <c r="H117" s="43">
        <f t="shared" ref="H117" si="47">G117/E117</f>
        <v>0.88139587303538858</v>
      </c>
      <c r="I117" s="131">
        <f t="shared" ref="I117" si="48">(F117/D117)-1</f>
        <v>0.64999592734381362</v>
      </c>
      <c r="J117" s="15" t="s">
        <v>273</v>
      </c>
      <c r="K117" s="29"/>
      <c r="L117" s="29"/>
      <c r="M117" s="29"/>
      <c r="N117" s="29"/>
    </row>
    <row r="118" spans="1:14">
      <c r="A118" s="31" t="s">
        <v>189</v>
      </c>
      <c r="B118" s="138"/>
      <c r="C118" s="34"/>
      <c r="D118" s="292">
        <v>41606</v>
      </c>
      <c r="E118" s="292">
        <v>53047</v>
      </c>
      <c r="F118" s="292">
        <v>64489</v>
      </c>
      <c r="G118" s="107"/>
      <c r="H118" s="43"/>
      <c r="I118" s="131">
        <f t="shared" si="46"/>
        <v>0.5499927895015142</v>
      </c>
      <c r="J118" s="15" t="s">
        <v>273</v>
      </c>
      <c r="K118" s="29"/>
      <c r="L118" s="29"/>
      <c r="M118" s="29"/>
      <c r="N118" s="29"/>
    </row>
    <row r="119" spans="1:14">
      <c r="A119" s="31" t="s">
        <v>32</v>
      </c>
      <c r="B119" s="138"/>
      <c r="C119" s="34"/>
      <c r="D119" s="118"/>
      <c r="E119" s="118"/>
      <c r="F119" s="118"/>
      <c r="G119" s="114"/>
      <c r="H119" s="43"/>
      <c r="I119" s="131"/>
      <c r="J119" s="15" t="s">
        <v>186</v>
      </c>
      <c r="K119" s="29"/>
      <c r="L119" s="29"/>
      <c r="M119" s="29"/>
      <c r="N119" s="29"/>
    </row>
    <row r="120" spans="1:14">
      <c r="A120" s="31" t="s">
        <v>33</v>
      </c>
      <c r="B120" s="138"/>
      <c r="C120" s="34"/>
      <c r="D120" s="107"/>
      <c r="E120" s="107"/>
      <c r="F120" s="107"/>
      <c r="G120" s="107"/>
      <c r="H120" s="43"/>
      <c r="I120" s="131"/>
      <c r="J120" s="15" t="s">
        <v>186</v>
      </c>
      <c r="K120" s="29"/>
      <c r="L120" s="29"/>
      <c r="M120" s="29"/>
      <c r="N120" s="29"/>
    </row>
    <row r="121" spans="1:14">
      <c r="A121" s="31" t="s">
        <v>34</v>
      </c>
      <c r="B121" s="138"/>
      <c r="C121" s="34"/>
      <c r="D121" s="107"/>
      <c r="E121" s="107"/>
      <c r="F121" s="107"/>
      <c r="G121" s="107"/>
      <c r="H121" s="43"/>
      <c r="I121" s="131"/>
      <c r="J121" s="15" t="s">
        <v>186</v>
      </c>
      <c r="K121" s="29"/>
      <c r="L121" s="29"/>
      <c r="M121" s="29"/>
      <c r="N121" s="29"/>
    </row>
    <row r="122" spans="1:14">
      <c r="A122" s="31" t="s">
        <v>35</v>
      </c>
      <c r="B122" s="138"/>
      <c r="C122" s="34"/>
      <c r="D122" s="119"/>
      <c r="E122" s="119"/>
      <c r="F122" s="119"/>
      <c r="H122" s="43"/>
      <c r="I122" s="131"/>
      <c r="J122" s="15" t="s">
        <v>186</v>
      </c>
      <c r="K122" s="29"/>
      <c r="L122" s="29"/>
      <c r="M122" s="29"/>
      <c r="N122" s="29"/>
    </row>
    <row r="123" spans="1:14" ht="3.6" customHeight="1">
      <c r="A123" s="56"/>
      <c r="B123" s="139"/>
      <c r="C123" s="36"/>
      <c r="D123" s="120"/>
      <c r="E123" s="120"/>
      <c r="F123" s="120"/>
      <c r="G123" s="120"/>
      <c r="H123" s="57"/>
      <c r="I123" s="132"/>
      <c r="J123" s="59"/>
      <c r="K123" s="29"/>
      <c r="L123" s="29"/>
      <c r="M123" s="29"/>
      <c r="N123" s="29"/>
    </row>
    <row r="124" spans="1:14">
      <c r="A124" s="4" t="s">
        <v>273</v>
      </c>
      <c r="B124" s="140"/>
      <c r="C124" s="37">
        <v>69</v>
      </c>
      <c r="D124" s="121">
        <f>VLOOKUP(C124,'Curr Pay Plan'!$A$2:$D$100,2)</f>
        <v>42408.480000000003</v>
      </c>
      <c r="E124" s="121">
        <f>VLOOKUP(C124,'Curr Pay Plan'!$A$2:$D$100,3)</f>
        <v>51165.276013644769</v>
      </c>
      <c r="F124" s="121">
        <f>VLOOKUP(C124,'Curr Pay Plan'!$A$2:$D$100,4)</f>
        <v>59922.072027289534</v>
      </c>
      <c r="G124" s="122">
        <v>47981</v>
      </c>
      <c r="H124" s="47">
        <f t="shared" ref="H124:H126" si="49">G124/E124</f>
        <v>0.93776490108651844</v>
      </c>
      <c r="I124" s="135">
        <f t="shared" ref="I124:I126" si="50">(F124/D124)-1</f>
        <v>0.41297382097376589</v>
      </c>
      <c r="J124" s="60"/>
      <c r="K124" s="7"/>
      <c r="L124" s="7"/>
      <c r="M124" s="7"/>
      <c r="N124" s="7"/>
    </row>
    <row r="125" spans="1:14">
      <c r="A125" s="12" t="s">
        <v>11</v>
      </c>
      <c r="B125" s="141">
        <f t="shared" ref="B125:B126" si="51">D125*104%</f>
        <v>45870.933333333334</v>
      </c>
      <c r="C125" s="55">
        <f>(D125/D124)-1</f>
        <v>4.0043563614321043E-2</v>
      </c>
      <c r="D125" s="119">
        <f>AVERAGE(D116:D122)</f>
        <v>44106.666666666664</v>
      </c>
      <c r="E125" s="119">
        <f>AVERAGE(E116:E122)</f>
        <v>55260.333333333336</v>
      </c>
      <c r="F125" s="119">
        <f>AVERAGE(F116:F122)</f>
        <v>67036.333333333328</v>
      </c>
      <c r="G125" s="119">
        <f>AVERAGE(G116:G122)</f>
        <v>48977.5</v>
      </c>
      <c r="H125" s="50">
        <f t="shared" si="49"/>
        <v>0.88630482383385301</v>
      </c>
      <c r="I125" s="131">
        <f t="shared" si="50"/>
        <v>0.51986850060459489</v>
      </c>
      <c r="J125" s="67">
        <f>(G125/G124)-1</f>
        <v>2.0768637585711014E-2</v>
      </c>
      <c r="K125" s="29"/>
      <c r="L125" s="29"/>
      <c r="M125" s="29"/>
      <c r="N125" s="29"/>
    </row>
    <row r="126" spans="1:14">
      <c r="A126" s="54" t="s">
        <v>21</v>
      </c>
      <c r="B126" s="141">
        <f t="shared" si="51"/>
        <v>43270.239999999998</v>
      </c>
      <c r="C126" s="55">
        <f>(D126/D124)-1</f>
        <v>-1.8922630568226073E-2</v>
      </c>
      <c r="D126" s="119">
        <f>MEDIAN(D116:D122)</f>
        <v>41606</v>
      </c>
      <c r="E126" s="119">
        <f>MEDIAN(E116:E122)</f>
        <v>53047</v>
      </c>
      <c r="F126" s="119">
        <f>MEDIAN(F116:F122)</f>
        <v>64489</v>
      </c>
      <c r="G126" s="119">
        <f>MEDIAN(G116:G122)</f>
        <v>48977.5</v>
      </c>
      <c r="H126" s="50">
        <f t="shared" si="49"/>
        <v>0.92328501140498054</v>
      </c>
      <c r="I126" s="131">
        <f t="shared" si="50"/>
        <v>0.5499927895015142</v>
      </c>
      <c r="J126" s="67">
        <f>(G126/G124)-1</f>
        <v>2.0768637585711014E-2</v>
      </c>
      <c r="K126" s="29"/>
      <c r="L126" s="29"/>
      <c r="M126" s="29"/>
      <c r="N126" s="29"/>
    </row>
    <row r="127" spans="1:14">
      <c r="A127" s="24" t="s">
        <v>24</v>
      </c>
      <c r="B127" s="142"/>
      <c r="C127" s="39">
        <v>71</v>
      </c>
      <c r="D127" s="123">
        <f>VLOOKUP(C127,'Prop Grds'!$A$2:$D$46,2)</f>
        <v>44829.519908247057</v>
      </c>
      <c r="E127" s="123">
        <f>VLOOKUP(C127,'Prop Grds'!$A$2:$D$46,3)</f>
        <v>56036.899885308827</v>
      </c>
      <c r="F127" s="123">
        <f>VLOOKUP(C127,'Prop Grds'!$A$2:$D$46,4)</f>
        <v>67244.279862370589</v>
      </c>
      <c r="G127" s="124"/>
      <c r="H127" s="52"/>
      <c r="I127" s="134"/>
      <c r="J127" s="19"/>
      <c r="K127" s="29"/>
      <c r="L127" s="29"/>
      <c r="M127" s="29"/>
      <c r="N127" s="29"/>
    </row>
    <row r="128" spans="1:14">
      <c r="A128" s="23" t="s">
        <v>25</v>
      </c>
      <c r="B128" s="142"/>
      <c r="C128" s="39"/>
      <c r="D128" s="123"/>
      <c r="E128" s="123"/>
      <c r="F128" s="123"/>
      <c r="G128" s="125"/>
      <c r="H128" s="50"/>
      <c r="I128" s="131"/>
      <c r="J128" s="61"/>
    </row>
    <row r="129" spans="1:14" ht="28.9" customHeight="1">
      <c r="A129" s="322"/>
      <c r="B129" s="323"/>
      <c r="C129" s="323"/>
      <c r="D129" s="323"/>
      <c r="E129" s="323"/>
      <c r="F129" s="323"/>
      <c r="G129" s="323"/>
      <c r="H129" s="323"/>
      <c r="I129" s="323"/>
      <c r="J129" s="324"/>
    </row>
    <row r="130" spans="1:14">
      <c r="A130" s="31" t="s">
        <v>188</v>
      </c>
      <c r="B130" s="138"/>
      <c r="C130" s="34"/>
      <c r="D130" s="292">
        <v>32466</v>
      </c>
      <c r="E130" s="292">
        <v>38457</v>
      </c>
      <c r="F130" s="292">
        <v>45582</v>
      </c>
      <c r="G130" s="107">
        <v>31518</v>
      </c>
      <c r="H130" s="43">
        <f>G130/E130</f>
        <v>0.81956470863561903</v>
      </c>
      <c r="I130" s="131">
        <f>(F130/D130)-1</f>
        <v>0.40399186841618917</v>
      </c>
      <c r="J130" s="15" t="s">
        <v>88</v>
      </c>
      <c r="K130" s="29"/>
      <c r="L130" s="29"/>
      <c r="M130" s="29"/>
      <c r="N130" s="29"/>
    </row>
    <row r="131" spans="1:14">
      <c r="A131" s="31" t="s">
        <v>29</v>
      </c>
      <c r="B131" s="138"/>
      <c r="C131" s="34"/>
      <c r="D131" s="126"/>
      <c r="E131" s="126"/>
      <c r="F131" s="126"/>
      <c r="G131" s="107"/>
      <c r="H131" s="43"/>
      <c r="I131" s="131"/>
      <c r="J131" s="15"/>
      <c r="K131" s="29"/>
      <c r="L131" s="29"/>
      <c r="M131" s="29"/>
      <c r="N131" s="29"/>
    </row>
    <row r="132" spans="1:14">
      <c r="A132" s="31" t="s">
        <v>189</v>
      </c>
      <c r="B132" s="138"/>
      <c r="C132" s="34"/>
      <c r="D132" s="292">
        <v>25103</v>
      </c>
      <c r="E132" s="292">
        <v>32007</v>
      </c>
      <c r="F132" s="292">
        <v>38910</v>
      </c>
      <c r="G132" s="107">
        <v>26594</v>
      </c>
      <c r="H132" s="43">
        <f t="shared" ref="H132:H136" si="52">G132/E132</f>
        <v>0.83088074483706686</v>
      </c>
      <c r="I132" s="131">
        <f t="shared" ref="I132:I136" si="53">(F132/D132)-1</f>
        <v>0.55001394255666658</v>
      </c>
      <c r="J132" s="15" t="s">
        <v>88</v>
      </c>
      <c r="K132" s="29"/>
      <c r="L132" s="29"/>
      <c r="M132" s="29"/>
      <c r="N132" s="29"/>
    </row>
    <row r="133" spans="1:14">
      <c r="A133" s="31" t="s">
        <v>32</v>
      </c>
      <c r="B133" s="138"/>
      <c r="C133" s="34"/>
      <c r="D133" s="295">
        <v>28805</v>
      </c>
      <c r="E133" s="295">
        <v>36871</v>
      </c>
      <c r="F133" s="295">
        <v>44937</v>
      </c>
      <c r="G133" s="114">
        <v>26634.94</v>
      </c>
      <c r="H133" s="43">
        <f t="shared" si="52"/>
        <v>0.72238181768869836</v>
      </c>
      <c r="I133" s="131">
        <f t="shared" si="53"/>
        <v>0.56004165943412598</v>
      </c>
      <c r="J133" s="15" t="s">
        <v>88</v>
      </c>
      <c r="K133" s="29"/>
      <c r="L133" s="29"/>
      <c r="M133" s="29"/>
      <c r="N133" s="29"/>
    </row>
    <row r="134" spans="1:14">
      <c r="A134" s="31" t="s">
        <v>33</v>
      </c>
      <c r="B134" s="138"/>
      <c r="C134" s="34"/>
      <c r="H134" s="43"/>
      <c r="I134" s="131"/>
      <c r="J134" s="15"/>
      <c r="K134" s="29"/>
      <c r="L134" s="29"/>
      <c r="M134" s="29"/>
      <c r="N134" s="29"/>
    </row>
    <row r="135" spans="1:14">
      <c r="A135" s="31" t="s">
        <v>34</v>
      </c>
      <c r="B135" s="138"/>
      <c r="C135" s="34"/>
      <c r="D135" s="292">
        <v>34039</v>
      </c>
      <c r="E135" s="292">
        <v>42549</v>
      </c>
      <c r="F135" s="292">
        <v>51059</v>
      </c>
      <c r="G135" s="107">
        <v>34659</v>
      </c>
      <c r="H135" s="43">
        <f t="shared" si="52"/>
        <v>0.81456673482338016</v>
      </c>
      <c r="I135" s="131">
        <f t="shared" si="53"/>
        <v>0.50001468903316781</v>
      </c>
      <c r="J135" s="15" t="s">
        <v>88</v>
      </c>
      <c r="K135" s="29"/>
      <c r="L135" s="29"/>
      <c r="M135" s="29"/>
      <c r="N135" s="29"/>
    </row>
    <row r="136" spans="1:14">
      <c r="A136" s="31" t="s">
        <v>35</v>
      </c>
      <c r="B136" s="138"/>
      <c r="C136" s="34"/>
      <c r="D136" s="302">
        <v>26025</v>
      </c>
      <c r="E136" s="302">
        <v>33182</v>
      </c>
      <c r="F136" s="302">
        <v>40339</v>
      </c>
      <c r="G136" s="117">
        <v>28030.400000000001</v>
      </c>
      <c r="H136" s="43">
        <f t="shared" si="52"/>
        <v>0.84474715207039963</v>
      </c>
      <c r="I136" s="131">
        <f t="shared" si="53"/>
        <v>0.5500096061479347</v>
      </c>
      <c r="J136" s="15" t="s">
        <v>88</v>
      </c>
      <c r="K136" s="29"/>
      <c r="L136" s="29"/>
      <c r="M136" s="29"/>
      <c r="N136" s="29"/>
    </row>
    <row r="137" spans="1:14" ht="3.6" customHeight="1">
      <c r="A137" s="56"/>
      <c r="B137" s="139"/>
      <c r="C137" s="36"/>
      <c r="D137" s="120"/>
      <c r="E137" s="120"/>
      <c r="F137" s="120"/>
      <c r="G137" s="120"/>
      <c r="H137" s="57"/>
      <c r="I137" s="132"/>
      <c r="J137" s="59"/>
      <c r="K137" s="29"/>
      <c r="L137" s="29"/>
      <c r="M137" s="29"/>
      <c r="N137" s="29"/>
    </row>
    <row r="138" spans="1:14">
      <c r="A138" s="4" t="s">
        <v>37</v>
      </c>
      <c r="B138" s="140"/>
      <c r="C138" s="37">
        <v>57</v>
      </c>
      <c r="D138" s="121">
        <f>VLOOKUP(C138,'Curr Pay Plan'!$A$2:$D$100,2)</f>
        <v>23447.64</v>
      </c>
      <c r="E138" s="121">
        <f>VLOOKUP(C138,'Curr Pay Plan'!$A$2:$D$100,3)</f>
        <v>28289.270741808654</v>
      </c>
      <c r="F138" s="121">
        <f>VLOOKUP(C138,'Curr Pay Plan'!$A$2:$D$100,4)</f>
        <v>33130.901483617308</v>
      </c>
      <c r="G138" s="122"/>
      <c r="H138" s="47">
        <f t="shared" ref="H138:H140" si="54">G138/E138</f>
        <v>0</v>
      </c>
      <c r="I138" s="135">
        <f t="shared" ref="I138:I140" si="55">(F138/D138)-1</f>
        <v>0.41297382097376567</v>
      </c>
      <c r="J138" s="60"/>
      <c r="K138" s="7"/>
      <c r="L138" s="7"/>
      <c r="M138" s="7"/>
      <c r="N138" s="7"/>
    </row>
    <row r="139" spans="1:14">
      <c r="A139" s="12" t="s">
        <v>11</v>
      </c>
      <c r="B139" s="141">
        <f t="shared" ref="B139:B140" si="56">D139*104%</f>
        <v>30459.103999999999</v>
      </c>
      <c r="C139" s="55">
        <f>(D139/D138)-1</f>
        <v>0.24906387167322586</v>
      </c>
      <c r="D139" s="119">
        <f>AVERAGE(D130:D136)</f>
        <v>29287.599999999999</v>
      </c>
      <c r="E139" s="119">
        <f>AVERAGE(E130:E136)</f>
        <v>36613.199999999997</v>
      </c>
      <c r="F139" s="119">
        <f>AVERAGE(F130:F136)</f>
        <v>44165.4</v>
      </c>
      <c r="G139" s="119">
        <f>AVERAGE(G130:G136)</f>
        <v>29487.268</v>
      </c>
      <c r="H139" s="50">
        <f t="shared" si="54"/>
        <v>0.80537259786088089</v>
      </c>
      <c r="I139" s="131">
        <f t="shared" si="55"/>
        <v>0.50798972944181164</v>
      </c>
      <c r="J139" s="67" t="e">
        <f>(G139/G138)-1</f>
        <v>#DIV/0!</v>
      </c>
      <c r="K139" s="29"/>
      <c r="L139" s="29"/>
      <c r="M139" s="29"/>
      <c r="N139" s="29"/>
    </row>
    <row r="140" spans="1:14">
      <c r="A140" s="54" t="s">
        <v>21</v>
      </c>
      <c r="B140" s="141">
        <f t="shared" si="56"/>
        <v>29957.200000000001</v>
      </c>
      <c r="C140" s="55">
        <f>(D140/D138)-1</f>
        <v>0.22848184294880003</v>
      </c>
      <c r="D140" s="119">
        <f>MEDIAN(D130:D136)</f>
        <v>28805</v>
      </c>
      <c r="E140" s="119">
        <f>MEDIAN(E130:E136)</f>
        <v>36871</v>
      </c>
      <c r="F140" s="119">
        <f>MEDIAN(F130:F136)</f>
        <v>44937</v>
      </c>
      <c r="G140" s="119">
        <f>MEDIAN(G130:G136)</f>
        <v>28030.400000000001</v>
      </c>
      <c r="H140" s="50">
        <f t="shared" si="54"/>
        <v>0.76022890618643379</v>
      </c>
      <c r="I140" s="131">
        <f t="shared" si="55"/>
        <v>0.56004165943412598</v>
      </c>
      <c r="J140" s="67" t="e">
        <f>(G140/G138)-1</f>
        <v>#DIV/0!</v>
      </c>
      <c r="K140" s="29"/>
      <c r="L140" s="29"/>
      <c r="M140" s="29"/>
      <c r="N140" s="29"/>
    </row>
    <row r="141" spans="1:14">
      <c r="A141" s="24" t="s">
        <v>24</v>
      </c>
      <c r="B141" s="142"/>
      <c r="C141" s="39">
        <v>63</v>
      </c>
      <c r="D141" s="123">
        <f>VLOOKUP(C141,'Prop Grds'!$A$2:$D$46,2)</f>
        <v>30112.191223432405</v>
      </c>
      <c r="E141" s="123">
        <f>VLOOKUP(C141,'Prop Grds'!$A$2:$D$46,3)</f>
        <v>37640.239029290504</v>
      </c>
      <c r="F141" s="123">
        <f>VLOOKUP(C141,'Prop Grds'!$A$2:$D$46,4)</f>
        <v>45168.28683514861</v>
      </c>
      <c r="G141" s="124"/>
      <c r="H141" s="52"/>
      <c r="I141" s="134"/>
      <c r="J141" s="19"/>
      <c r="K141" s="29"/>
      <c r="L141" s="29"/>
      <c r="M141" s="29"/>
      <c r="N141" s="29"/>
    </row>
    <row r="142" spans="1:14">
      <c r="A142" s="23" t="s">
        <v>25</v>
      </c>
      <c r="B142" s="142"/>
      <c r="C142" s="39"/>
      <c r="D142" s="123"/>
      <c r="E142" s="123"/>
      <c r="F142" s="123"/>
      <c r="G142" s="125"/>
      <c r="H142" s="50"/>
      <c r="I142" s="131"/>
      <c r="J142" s="61"/>
    </row>
    <row r="143" spans="1:14" ht="28.9" customHeight="1">
      <c r="A143" s="322"/>
      <c r="B143" s="323"/>
      <c r="C143" s="323"/>
      <c r="D143" s="323"/>
      <c r="E143" s="323"/>
      <c r="F143" s="323"/>
      <c r="G143" s="323"/>
      <c r="H143" s="323"/>
      <c r="I143" s="323"/>
      <c r="J143" s="324"/>
    </row>
    <row r="144" spans="1:14">
      <c r="A144" s="31" t="s">
        <v>188</v>
      </c>
      <c r="B144" s="138"/>
      <c r="C144" s="34"/>
      <c r="H144" s="43"/>
      <c r="I144" s="131"/>
      <c r="J144" s="15" t="s">
        <v>1177</v>
      </c>
      <c r="K144" s="29"/>
      <c r="L144" s="29"/>
      <c r="M144" s="29"/>
      <c r="N144" s="29"/>
    </row>
    <row r="145" spans="1:14">
      <c r="A145" s="31" t="s">
        <v>29</v>
      </c>
      <c r="B145" s="138"/>
      <c r="C145" s="34"/>
      <c r="D145" s="300">
        <v>42627</v>
      </c>
      <c r="E145" s="300">
        <v>56481</v>
      </c>
      <c r="F145" s="300">
        <v>70335</v>
      </c>
      <c r="G145" s="107">
        <v>48501</v>
      </c>
      <c r="H145" s="43">
        <f t="shared" ref="H145:H150" si="57">G145/E145</f>
        <v>0.85871354968927605</v>
      </c>
      <c r="I145" s="131">
        <f t="shared" ref="I145:I150" si="58">(F145/D145)-1</f>
        <v>0.65001055668942209</v>
      </c>
      <c r="J145" s="15" t="s">
        <v>1229</v>
      </c>
      <c r="K145" s="29"/>
      <c r="L145" s="29"/>
      <c r="M145" s="29"/>
      <c r="N145" s="29"/>
    </row>
    <row r="146" spans="1:14">
      <c r="A146" s="31" t="s">
        <v>189</v>
      </c>
      <c r="B146" s="138"/>
      <c r="C146" s="34"/>
      <c r="D146" s="293">
        <v>39890</v>
      </c>
      <c r="E146" s="293">
        <v>50860</v>
      </c>
      <c r="F146" s="293">
        <v>61830</v>
      </c>
      <c r="G146" s="117">
        <v>46176</v>
      </c>
      <c r="H146" s="43">
        <f t="shared" si="57"/>
        <v>0.90790405033425092</v>
      </c>
      <c r="I146" s="131">
        <f t="shared" si="58"/>
        <v>0.55001253446979192</v>
      </c>
      <c r="J146" s="15" t="s">
        <v>1229</v>
      </c>
      <c r="K146" s="29"/>
      <c r="L146" s="29"/>
      <c r="M146" s="29"/>
      <c r="N146" s="29"/>
    </row>
    <row r="147" spans="1:14">
      <c r="A147" s="31" t="s">
        <v>32</v>
      </c>
      <c r="B147" s="138"/>
      <c r="C147" s="34"/>
      <c r="D147" s="293">
        <v>46035</v>
      </c>
      <c r="E147" s="293">
        <v>58925</v>
      </c>
      <c r="F147" s="293">
        <v>71815</v>
      </c>
      <c r="G147" s="117">
        <v>62389</v>
      </c>
      <c r="H147" s="43">
        <f t="shared" si="57"/>
        <v>1.0587865931268561</v>
      </c>
      <c r="I147" s="131">
        <f t="shared" si="58"/>
        <v>0.56000868904094703</v>
      </c>
      <c r="J147" s="15" t="s">
        <v>1229</v>
      </c>
      <c r="K147" s="29"/>
      <c r="L147" s="29"/>
      <c r="M147" s="29"/>
      <c r="N147" s="29"/>
    </row>
    <row r="148" spans="1:14">
      <c r="A148" s="31" t="s">
        <v>33</v>
      </c>
      <c r="B148" s="138"/>
      <c r="C148" s="34"/>
      <c r="D148" s="292">
        <v>41343</v>
      </c>
      <c r="E148" s="292">
        <v>51673</v>
      </c>
      <c r="F148" s="292">
        <v>62004</v>
      </c>
      <c r="G148" s="107">
        <v>41163</v>
      </c>
      <c r="H148" s="43">
        <f t="shared" si="57"/>
        <v>0.79660557738083715</v>
      </c>
      <c r="I148" s="131">
        <f t="shared" si="58"/>
        <v>0.49974602713881433</v>
      </c>
      <c r="J148" s="15" t="s">
        <v>1230</v>
      </c>
      <c r="K148" s="29"/>
      <c r="L148" s="29"/>
      <c r="M148" s="29"/>
      <c r="N148" s="29"/>
    </row>
    <row r="149" spans="1:14">
      <c r="A149" s="31" t="s">
        <v>34</v>
      </c>
      <c r="B149" s="138"/>
      <c r="C149" s="34"/>
      <c r="D149" s="107"/>
      <c r="E149" s="107"/>
      <c r="F149" s="107"/>
      <c r="G149" s="107"/>
      <c r="H149" s="43"/>
      <c r="I149" s="131"/>
      <c r="J149" s="15" t="s">
        <v>1177</v>
      </c>
      <c r="K149" s="29"/>
      <c r="L149" s="29"/>
      <c r="M149" s="29"/>
      <c r="N149" s="29"/>
    </row>
    <row r="150" spans="1:14">
      <c r="A150" s="31" t="s">
        <v>35</v>
      </c>
      <c r="B150" s="138"/>
      <c r="C150" s="34"/>
      <c r="D150" s="292">
        <v>38896</v>
      </c>
      <c r="E150" s="292">
        <v>49592</v>
      </c>
      <c r="F150" s="292">
        <v>60289</v>
      </c>
      <c r="G150" s="107">
        <v>38787</v>
      </c>
      <c r="H150" s="43">
        <f t="shared" si="57"/>
        <v>0.78212211647039842</v>
      </c>
      <c r="I150" s="131">
        <f t="shared" si="58"/>
        <v>0.55000514191690653</v>
      </c>
      <c r="J150" s="15" t="s">
        <v>1229</v>
      </c>
      <c r="K150" s="29"/>
      <c r="L150" s="29"/>
      <c r="M150" s="29"/>
      <c r="N150" s="29"/>
    </row>
    <row r="151" spans="1:14" ht="3.6" customHeight="1">
      <c r="A151" s="56"/>
      <c r="B151" s="139"/>
      <c r="C151" s="36"/>
      <c r="D151" s="120"/>
      <c r="E151" s="120"/>
      <c r="F151" s="120"/>
      <c r="G151" s="120"/>
      <c r="H151" s="57"/>
      <c r="I151" s="132"/>
      <c r="J151" s="59"/>
      <c r="K151" s="29"/>
      <c r="L151" s="29"/>
      <c r="M151" s="29"/>
      <c r="N151" s="29"/>
    </row>
    <row r="152" spans="1:14">
      <c r="A152" s="4" t="s">
        <v>1229</v>
      </c>
      <c r="B152" s="140"/>
      <c r="C152" s="37">
        <v>73</v>
      </c>
      <c r="D152" s="121">
        <f>VLOOKUP(C152,'Curr Pay Plan'!$A$2:$D$100,2)</f>
        <v>51671.32</v>
      </c>
      <c r="E152" s="121">
        <f>VLOOKUP(C152,'Curr Pay Plan'!$A$2:$D$100,3)</f>
        <v>62340.771227579084</v>
      </c>
      <c r="F152" s="121">
        <f>VLOOKUP(C152,'Curr Pay Plan'!$A$2:$D$100,4)</f>
        <v>73010.22245515816</v>
      </c>
      <c r="G152" s="122">
        <v>59922</v>
      </c>
      <c r="H152" s="47">
        <f t="shared" ref="H152:H154" si="59">G152/E152</f>
        <v>0.96120081320859507</v>
      </c>
      <c r="I152" s="135">
        <f t="shared" ref="I152:I154" si="60">(F152/D152)-1</f>
        <v>0.41297382097376567</v>
      </c>
      <c r="J152" s="60"/>
      <c r="K152" s="7"/>
      <c r="L152" s="7"/>
      <c r="M152" s="7"/>
      <c r="N152" s="7"/>
    </row>
    <row r="153" spans="1:14">
      <c r="A153" s="12" t="s">
        <v>11</v>
      </c>
      <c r="B153" s="141">
        <f t="shared" ref="B153:B154" si="61">D153*104%</f>
        <v>43428.527999999998</v>
      </c>
      <c r="C153" s="55">
        <f>(D153/D152)-1</f>
        <v>-0.191849559871898</v>
      </c>
      <c r="D153" s="119">
        <f>AVERAGE(D144:D150)</f>
        <v>41758.199999999997</v>
      </c>
      <c r="E153" s="119">
        <f>AVERAGE(E144:E150)</f>
        <v>53506.2</v>
      </c>
      <c r="F153" s="119">
        <f>AVERAGE(F144:F150)</f>
        <v>65254.6</v>
      </c>
      <c r="G153" s="119">
        <f>AVERAGE(G144:G148)</f>
        <v>49557.25</v>
      </c>
      <c r="H153" s="50">
        <f t="shared" si="59"/>
        <v>0.92619640340745568</v>
      </c>
      <c r="I153" s="131">
        <f t="shared" si="60"/>
        <v>0.56267751004593114</v>
      </c>
      <c r="J153" s="67">
        <f>(G153/G152)-1</f>
        <v>-0.17297069523714159</v>
      </c>
      <c r="K153" s="29"/>
      <c r="L153" s="29"/>
      <c r="M153" s="29"/>
      <c r="N153" s="29"/>
    </row>
    <row r="154" spans="1:14">
      <c r="A154" s="54" t="s">
        <v>21</v>
      </c>
      <c r="B154" s="141">
        <f t="shared" si="61"/>
        <v>42996.72</v>
      </c>
      <c r="C154" s="55">
        <f>(D154/D152)-1</f>
        <v>-0.19988496519926335</v>
      </c>
      <c r="D154" s="119">
        <f>MEDIAN(D144:D150)</f>
        <v>41343</v>
      </c>
      <c r="E154" s="119">
        <f>MEDIAN(E144:E150)</f>
        <v>51673</v>
      </c>
      <c r="F154" s="119">
        <f>MEDIAN(F144:F150)</f>
        <v>62004</v>
      </c>
      <c r="G154" s="119">
        <f>MEDIAN(G144:G148)</f>
        <v>47338.5</v>
      </c>
      <c r="H154" s="50">
        <f t="shared" si="59"/>
        <v>0.91611673407775818</v>
      </c>
      <c r="I154" s="131">
        <f t="shared" si="60"/>
        <v>0.49974602713881433</v>
      </c>
      <c r="J154" s="67">
        <f>(G154/G152)-1</f>
        <v>-0.20999799739661562</v>
      </c>
      <c r="K154" s="29"/>
      <c r="L154" s="29"/>
      <c r="M154" s="29"/>
      <c r="N154" s="29"/>
    </row>
    <row r="155" spans="1:14">
      <c r="A155" s="24" t="s">
        <v>24</v>
      </c>
      <c r="B155" s="142"/>
      <c r="C155" s="39">
        <v>74</v>
      </c>
      <c r="D155" s="123">
        <f>VLOOKUP(C155,'Prop Grds'!$A$2:$D$46,2)</f>
        <v>52044.187878698256</v>
      </c>
      <c r="E155" s="123">
        <f>VLOOKUP(C155,'Prop Grds'!$A$2:$D$46,3)</f>
        <v>65055.23484837282</v>
      </c>
      <c r="F155" s="123">
        <f>VLOOKUP(C155,'Prop Grds'!$A$2:$D$46,4)</f>
        <v>78066.281818047384</v>
      </c>
      <c r="G155" s="124"/>
      <c r="H155" s="52"/>
      <c r="I155" s="134"/>
      <c r="J155" s="19"/>
      <c r="K155" s="29"/>
      <c r="L155" s="29"/>
      <c r="M155" s="29"/>
      <c r="N155" s="29"/>
    </row>
    <row r="156" spans="1:14">
      <c r="A156" s="23" t="s">
        <v>25</v>
      </c>
      <c r="B156" s="142"/>
      <c r="C156" s="39"/>
      <c r="D156" s="123"/>
      <c r="E156" s="123"/>
      <c r="F156" s="123"/>
      <c r="G156" s="125"/>
      <c r="H156" s="50"/>
      <c r="I156" s="131"/>
      <c r="J156" s="61"/>
    </row>
    <row r="157" spans="1:14" ht="28.9" customHeight="1">
      <c r="A157" s="322"/>
      <c r="B157" s="323"/>
      <c r="C157" s="323"/>
      <c r="D157" s="323"/>
      <c r="E157" s="323"/>
      <c r="F157" s="323"/>
      <c r="G157" s="323"/>
      <c r="H157" s="323"/>
      <c r="I157" s="323"/>
      <c r="J157" s="324"/>
    </row>
    <row r="158" spans="1:14">
      <c r="A158" s="31" t="s">
        <v>188</v>
      </c>
      <c r="B158" s="138"/>
      <c r="C158" s="34"/>
      <c r="D158" s="293">
        <v>45465</v>
      </c>
      <c r="E158" s="293">
        <v>53910</v>
      </c>
      <c r="F158" s="293">
        <v>63945</v>
      </c>
      <c r="G158" s="117">
        <v>46353</v>
      </c>
      <c r="H158" s="43">
        <f t="shared" ref="H158:H164" si="62">G158/E158</f>
        <v>0.85982192543127434</v>
      </c>
      <c r="I158" s="131">
        <f t="shared" ref="I158:I164" si="63">(F158/D158)-1</f>
        <v>0.40646651270207856</v>
      </c>
      <c r="J158" s="15" t="s">
        <v>308</v>
      </c>
    </row>
    <row r="159" spans="1:14">
      <c r="A159" s="31" t="s">
        <v>29</v>
      </c>
      <c r="B159" s="138"/>
      <c r="C159" s="34"/>
      <c r="D159" s="300">
        <v>46992</v>
      </c>
      <c r="E159" s="300">
        <v>62265</v>
      </c>
      <c r="F159" s="300">
        <v>77538</v>
      </c>
      <c r="G159" s="107">
        <v>50900</v>
      </c>
      <c r="H159" s="43">
        <f t="shared" si="62"/>
        <v>0.81747370111619688</v>
      </c>
      <c r="I159" s="131">
        <f t="shared" si="63"/>
        <v>0.65002553626149129</v>
      </c>
      <c r="J159" s="15" t="s">
        <v>308</v>
      </c>
    </row>
    <row r="160" spans="1:14">
      <c r="A160" s="31" t="s">
        <v>189</v>
      </c>
      <c r="B160" s="138"/>
      <c r="C160" s="34"/>
      <c r="D160" s="293">
        <v>41605</v>
      </c>
      <c r="E160" s="293">
        <v>53047</v>
      </c>
      <c r="F160" s="293">
        <v>64488</v>
      </c>
      <c r="G160" s="117">
        <v>46344</v>
      </c>
      <c r="H160" s="43">
        <f t="shared" si="62"/>
        <v>0.87364035666484441</v>
      </c>
      <c r="I160" s="131">
        <f t="shared" si="63"/>
        <v>0.55000600889316198</v>
      </c>
      <c r="J160" s="15" t="s">
        <v>53</v>
      </c>
    </row>
    <row r="161" spans="1:10">
      <c r="A161" s="31" t="s">
        <v>32</v>
      </c>
      <c r="B161" s="138"/>
      <c r="C161" s="34"/>
      <c r="D161" s="293">
        <v>48245</v>
      </c>
      <c r="E161" s="293">
        <v>61753</v>
      </c>
      <c r="F161" s="293">
        <v>75262</v>
      </c>
      <c r="G161" s="117">
        <v>70867</v>
      </c>
      <c r="H161" s="43">
        <f t="shared" si="62"/>
        <v>1.1475879714345862</v>
      </c>
      <c r="I161" s="131">
        <f t="shared" si="63"/>
        <v>0.55999585449269351</v>
      </c>
      <c r="J161" s="15" t="s">
        <v>1260</v>
      </c>
    </row>
    <row r="162" spans="1:10">
      <c r="A162" s="31" t="s">
        <v>33</v>
      </c>
      <c r="B162" s="138"/>
      <c r="C162" s="34"/>
      <c r="D162" s="292">
        <v>52918</v>
      </c>
      <c r="E162" s="292">
        <v>66153</v>
      </c>
      <c r="F162" s="292">
        <v>79388</v>
      </c>
      <c r="G162" s="107">
        <v>69908.800000000003</v>
      </c>
      <c r="H162" s="43">
        <f t="shared" si="62"/>
        <v>1.0567744471150213</v>
      </c>
      <c r="I162" s="131">
        <f t="shared" si="63"/>
        <v>0.50020786877810952</v>
      </c>
      <c r="J162" s="15" t="s">
        <v>53</v>
      </c>
    </row>
    <row r="163" spans="1:10">
      <c r="A163" s="31" t="s">
        <v>34</v>
      </c>
      <c r="B163" s="138"/>
      <c r="C163" s="34"/>
      <c r="D163" s="292">
        <v>50291</v>
      </c>
      <c r="E163" s="292">
        <v>62864</v>
      </c>
      <c r="F163" s="292">
        <v>75437</v>
      </c>
      <c r="G163" s="107">
        <v>51034</v>
      </c>
      <c r="H163" s="43">
        <f t="shared" si="62"/>
        <v>0.81181598371086794</v>
      </c>
      <c r="I163" s="131">
        <f t="shared" si="63"/>
        <v>0.50000994213676409</v>
      </c>
      <c r="J163" s="15" t="s">
        <v>105</v>
      </c>
    </row>
    <row r="164" spans="1:10">
      <c r="A164" s="31" t="s">
        <v>35</v>
      </c>
      <c r="B164" s="138"/>
      <c r="C164" s="34"/>
      <c r="D164" s="292">
        <v>38896</v>
      </c>
      <c r="E164" s="292">
        <v>49592</v>
      </c>
      <c r="F164" s="292">
        <v>60289</v>
      </c>
      <c r="G164" s="107">
        <v>44660</v>
      </c>
      <c r="H164" s="43">
        <f t="shared" si="62"/>
        <v>0.90054847556057427</v>
      </c>
      <c r="I164" s="131">
        <f t="shared" si="63"/>
        <v>0.55000514191690653</v>
      </c>
      <c r="J164" s="15" t="s">
        <v>309</v>
      </c>
    </row>
    <row r="165" spans="1:10" ht="6" customHeight="1">
      <c r="A165" s="56"/>
      <c r="B165" s="139"/>
      <c r="C165" s="36"/>
      <c r="D165" s="120"/>
      <c r="E165" s="120"/>
      <c r="F165" s="120"/>
      <c r="G165" s="120"/>
      <c r="H165" s="57"/>
      <c r="I165" s="132"/>
      <c r="J165" s="59"/>
    </row>
    <row r="166" spans="1:10">
      <c r="A166" s="4" t="s">
        <v>105</v>
      </c>
      <c r="B166" s="140"/>
      <c r="C166" s="37">
        <v>70</v>
      </c>
      <c r="D166" s="121">
        <f>VLOOKUP(C166,'Curr Pay Plan'!$A$2:$D$100,2)</f>
        <v>44555.93</v>
      </c>
      <c r="E166" s="121">
        <f>VLOOKUP(C166,'Curr Pay Plan'!$A$2:$D$100,3)</f>
        <v>53756.146329569819</v>
      </c>
      <c r="F166" s="121">
        <f>VLOOKUP(C166,'Curr Pay Plan'!$A$2:$D$100,4)</f>
        <v>62956.362659139639</v>
      </c>
      <c r="G166" s="122">
        <v>52963</v>
      </c>
      <c r="H166" s="47">
        <f t="shared" ref="H166:H168" si="64">G166/E166</f>
        <v>0.98524547640176485</v>
      </c>
      <c r="I166" s="135">
        <f t="shared" ref="I166:I168" si="65">(F166/D166)-1</f>
        <v>0.41297382097376567</v>
      </c>
      <c r="J166" s="60"/>
    </row>
    <row r="167" spans="1:10">
      <c r="A167" s="12" t="s">
        <v>11</v>
      </c>
      <c r="B167" s="141">
        <f t="shared" ref="B167:B168" si="66">D167*104%</f>
        <v>48198.354285714289</v>
      </c>
      <c r="C167" s="55">
        <f>(D167/D166)-1</f>
        <v>4.0143734595404545E-2</v>
      </c>
      <c r="D167" s="119">
        <f>AVERAGE(D158:D164)</f>
        <v>46344.571428571428</v>
      </c>
      <c r="E167" s="119">
        <f>AVERAGE(E158:E164)</f>
        <v>58512</v>
      </c>
      <c r="F167" s="119">
        <f>AVERAGE(F158:F164)</f>
        <v>70906.71428571429</v>
      </c>
      <c r="G167" s="119">
        <f>AVERAGE(G158:G162)</f>
        <v>56874.559999999998</v>
      </c>
      <c r="H167" s="50">
        <f t="shared" si="64"/>
        <v>0.97201531309816791</v>
      </c>
      <c r="I167" s="131">
        <f t="shared" si="65"/>
        <v>0.52998964279989647</v>
      </c>
      <c r="J167" s="67">
        <f>(G167/G166)-1</f>
        <v>7.3854577724071557E-2</v>
      </c>
    </row>
    <row r="168" spans="1:10">
      <c r="A168" s="54" t="s">
        <v>21</v>
      </c>
      <c r="B168" s="141">
        <f t="shared" si="66"/>
        <v>48871.68</v>
      </c>
      <c r="C168" s="55">
        <f>(D168/D166)-1</f>
        <v>5.4674428297198485E-2</v>
      </c>
      <c r="D168" s="119">
        <f>MEDIAN(D158:D164)</f>
        <v>46992</v>
      </c>
      <c r="E168" s="119">
        <f>MEDIAN(E158:E164)</f>
        <v>61753</v>
      </c>
      <c r="F168" s="119">
        <f>MEDIAN(F158:F164)</f>
        <v>75262</v>
      </c>
      <c r="G168" s="119">
        <f>MEDIAN(G158:G162)</f>
        <v>50900</v>
      </c>
      <c r="H168" s="50">
        <f t="shared" si="64"/>
        <v>0.82425145337068639</v>
      </c>
      <c r="I168" s="131">
        <f t="shared" si="65"/>
        <v>0.60159176029962547</v>
      </c>
      <c r="J168" s="67">
        <f>(G168/G166)-1</f>
        <v>-3.8951721012782548E-2</v>
      </c>
    </row>
    <row r="169" spans="1:10">
      <c r="A169" s="24" t="s">
        <v>24</v>
      </c>
      <c r="B169" s="142"/>
      <c r="C169" s="39">
        <v>72</v>
      </c>
      <c r="D169" s="123">
        <f>VLOOKUP(C169,'Prop Grds'!$A$2:$D$46,2)</f>
        <v>47115.825423567658</v>
      </c>
      <c r="E169" s="123">
        <f>VLOOKUP(C169,'Prop Grds'!$A$2:$D$46,3)</f>
        <v>58894.781779459568</v>
      </c>
      <c r="F169" s="123">
        <f>VLOOKUP(C169,'Prop Grds'!$A$2:$D$46,4)</f>
        <v>70673.738135351479</v>
      </c>
      <c r="G169" s="124"/>
      <c r="H169" s="52"/>
      <c r="I169" s="134"/>
      <c r="J169" s="19"/>
    </row>
    <row r="170" spans="1:10">
      <c r="A170" s="23" t="s">
        <v>25</v>
      </c>
      <c r="B170" s="142"/>
      <c r="C170" s="39"/>
      <c r="D170" s="123"/>
      <c r="E170" s="123"/>
      <c r="F170" s="123"/>
      <c r="G170" s="125"/>
      <c r="H170" s="50"/>
      <c r="I170" s="131"/>
      <c r="J170" s="61"/>
    </row>
    <row r="171" spans="1:10">
      <c r="A171" s="322"/>
      <c r="B171" s="323"/>
      <c r="C171" s="323"/>
      <c r="D171" s="323"/>
      <c r="E171" s="323"/>
      <c r="F171" s="323"/>
      <c r="G171" s="323"/>
      <c r="H171" s="323"/>
      <c r="I171" s="323"/>
      <c r="J171" s="324"/>
    </row>
  </sheetData>
  <mergeCells count="12">
    <mergeCell ref="A171:J171"/>
    <mergeCell ref="A86:J86"/>
    <mergeCell ref="A15:J15"/>
    <mergeCell ref="A29:J29"/>
    <mergeCell ref="A43:J43"/>
    <mergeCell ref="A57:J57"/>
    <mergeCell ref="A72:J72"/>
    <mergeCell ref="A129:J129"/>
    <mergeCell ref="A143:J143"/>
    <mergeCell ref="A157:J157"/>
    <mergeCell ref="A100:J100"/>
    <mergeCell ref="A115:J115"/>
  </mergeCells>
  <printOptions horizontalCentered="1"/>
  <pageMargins left="0.45" right="0.45" top="1" bottom="0.75" header="0.3" footer="0.3"/>
  <pageSetup orientation="landscape" horizontalDpi="4294967293" r:id="rId1"/>
  <headerFooter>
    <oddHeader>&amp;C&amp;"-,Bold"&amp;16
Social Services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24"/>
  <sheetViews>
    <sheetView zoomScaleNormal="100" workbookViewId="0">
      <pane ySplit="1" topLeftCell="A89" activePane="bottomLeft" state="frozen"/>
      <selection pane="bottomLeft" activeCell="C21" sqref="C21"/>
    </sheetView>
  </sheetViews>
  <sheetFormatPr defaultColWidth="8.85546875" defaultRowHeight="15"/>
  <cols>
    <col min="1" max="1" width="23.5703125" style="14" customWidth="1"/>
    <col min="2" max="2" width="9" style="11" customWidth="1"/>
    <col min="3" max="3" width="6.28515625" style="11" customWidth="1"/>
    <col min="4" max="4" width="7.42578125" style="11" bestFit="1" customWidth="1"/>
    <col min="5" max="6" width="7.5703125" style="11" bestFit="1" customWidth="1"/>
    <col min="7" max="7" width="7.42578125" style="11" bestFit="1" customWidth="1"/>
    <col min="8" max="9" width="7.28515625" style="11" customWidth="1"/>
    <col min="10" max="10" width="29.42578125" style="14" customWidth="1"/>
    <col min="11" max="16384" width="8.85546875" style="6"/>
  </cols>
  <sheetData>
    <row r="1" spans="1:14" s="11" customFormat="1" ht="21.75" customHeigh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79</v>
      </c>
      <c r="B2" s="138"/>
      <c r="C2" s="34"/>
      <c r="D2" s="292">
        <v>90024</v>
      </c>
      <c r="E2" s="292">
        <v>116190</v>
      </c>
      <c r="F2" s="292">
        <v>142356</v>
      </c>
      <c r="G2" s="107">
        <v>127308</v>
      </c>
      <c r="H2" s="43">
        <f>G2/E2</f>
        <v>1.095688097082365</v>
      </c>
      <c r="I2" s="44">
        <f>(F2/D2)-1</f>
        <v>0.58131165022660625</v>
      </c>
      <c r="J2" s="15" t="s">
        <v>89</v>
      </c>
      <c r="K2" s="29"/>
      <c r="L2" s="29"/>
      <c r="M2" s="29"/>
      <c r="N2" s="29"/>
    </row>
    <row r="3" spans="1:14">
      <c r="A3" s="31" t="s">
        <v>188</v>
      </c>
      <c r="B3" s="138"/>
      <c r="C3" s="34"/>
      <c r="D3" s="107"/>
      <c r="E3" s="107"/>
      <c r="F3" s="107"/>
      <c r="G3" s="107"/>
      <c r="H3" s="43"/>
      <c r="I3" s="44"/>
      <c r="J3" s="15" t="s">
        <v>162</v>
      </c>
      <c r="K3" s="29"/>
      <c r="L3" s="29"/>
      <c r="M3" s="29"/>
      <c r="N3" s="29"/>
    </row>
    <row r="4" spans="1:14">
      <c r="A4" s="31" t="s">
        <v>29</v>
      </c>
      <c r="B4" s="138"/>
      <c r="C4" s="34"/>
      <c r="D4" s="310">
        <v>97727</v>
      </c>
      <c r="E4" s="310">
        <v>129488</v>
      </c>
      <c r="F4" s="310">
        <v>161250</v>
      </c>
      <c r="G4" s="107">
        <v>122400</v>
      </c>
      <c r="H4" s="43">
        <f t="shared" ref="H4:H9" si="0">G4/E4</f>
        <v>0.94526133695786485</v>
      </c>
      <c r="I4" s="44">
        <f t="shared" ref="I4:I9" si="1">(F4/D4)-1</f>
        <v>0.65000460466401311</v>
      </c>
      <c r="J4" s="15" t="s">
        <v>74</v>
      </c>
      <c r="K4" s="29"/>
      <c r="L4" s="29"/>
      <c r="M4" s="29"/>
      <c r="N4" s="29"/>
    </row>
    <row r="5" spans="1:14">
      <c r="A5" s="31" t="s">
        <v>189</v>
      </c>
      <c r="B5" s="138"/>
      <c r="C5" s="34"/>
      <c r="D5" s="292">
        <v>92588</v>
      </c>
      <c r="E5" s="292">
        <v>118050</v>
      </c>
      <c r="F5" s="292">
        <v>143511</v>
      </c>
      <c r="G5" s="107"/>
      <c r="H5" s="43">
        <f t="shared" si="0"/>
        <v>0</v>
      </c>
      <c r="I5" s="44">
        <f t="shared" si="1"/>
        <v>0.54999567978571728</v>
      </c>
      <c r="J5" s="15" t="s">
        <v>74</v>
      </c>
      <c r="K5" s="29"/>
      <c r="L5" s="29"/>
      <c r="M5" s="29"/>
      <c r="N5" s="29"/>
    </row>
    <row r="6" spans="1:14">
      <c r="A6" s="31" t="s">
        <v>32</v>
      </c>
      <c r="B6" s="138"/>
      <c r="C6" s="34"/>
      <c r="D6" s="298">
        <v>112190</v>
      </c>
      <c r="E6" s="298">
        <v>143604</v>
      </c>
      <c r="F6" s="298">
        <v>175017</v>
      </c>
      <c r="G6" s="149">
        <v>138083.59</v>
      </c>
      <c r="H6" s="43">
        <f t="shared" si="0"/>
        <v>0.9615581042310799</v>
      </c>
      <c r="I6" s="44">
        <f t="shared" si="1"/>
        <v>0.56000534807023805</v>
      </c>
      <c r="J6" s="15" t="s">
        <v>89</v>
      </c>
      <c r="K6" s="29"/>
      <c r="L6" s="29"/>
      <c r="M6" s="29"/>
      <c r="N6" s="29"/>
    </row>
    <row r="7" spans="1:14">
      <c r="A7" s="31" t="s">
        <v>33</v>
      </c>
      <c r="B7" s="138"/>
      <c r="C7" s="34"/>
      <c r="D7" s="292">
        <v>100573</v>
      </c>
      <c r="E7" s="292">
        <v>125711</v>
      </c>
      <c r="F7" s="292">
        <v>150848</v>
      </c>
      <c r="G7" s="107">
        <v>119766.39999999999</v>
      </c>
      <c r="H7" s="43">
        <f t="shared" si="0"/>
        <v>0.9527121731590712</v>
      </c>
      <c r="I7" s="44">
        <f t="shared" si="1"/>
        <v>0.49988565519572847</v>
      </c>
      <c r="J7" s="15" t="s">
        <v>167</v>
      </c>
      <c r="K7" s="29"/>
      <c r="L7" s="29"/>
      <c r="M7" s="29"/>
      <c r="N7" s="29"/>
    </row>
    <row r="8" spans="1:14">
      <c r="A8" s="31" t="s">
        <v>34</v>
      </c>
      <c r="B8" s="138"/>
      <c r="C8" s="34"/>
      <c r="D8" s="117"/>
      <c r="E8" s="117"/>
      <c r="F8" s="117"/>
      <c r="G8" s="117"/>
      <c r="H8" s="43"/>
      <c r="I8" s="44"/>
      <c r="J8" s="15" t="s">
        <v>162</v>
      </c>
      <c r="K8" s="29"/>
      <c r="L8" s="29"/>
      <c r="M8" s="29"/>
      <c r="N8" s="29"/>
    </row>
    <row r="9" spans="1:14">
      <c r="A9" s="31" t="s">
        <v>35</v>
      </c>
      <c r="B9" s="138"/>
      <c r="C9" s="34"/>
      <c r="D9" s="292">
        <v>80173</v>
      </c>
      <c r="E9" s="292">
        <v>102221</v>
      </c>
      <c r="F9" s="292">
        <v>124268</v>
      </c>
      <c r="G9" s="107">
        <v>100424</v>
      </c>
      <c r="H9" s="43">
        <f t="shared" si="0"/>
        <v>0.9824204419835455</v>
      </c>
      <c r="I9" s="44">
        <f t="shared" si="1"/>
        <v>0.54999812904593814</v>
      </c>
      <c r="J9" s="15" t="s">
        <v>89</v>
      </c>
      <c r="K9" s="29"/>
      <c r="L9" s="29"/>
      <c r="M9" s="29"/>
      <c r="N9" s="29"/>
    </row>
    <row r="10" spans="1:14" ht="4.9000000000000004" customHeight="1">
      <c r="A10" s="3"/>
      <c r="B10" s="153"/>
      <c r="C10" s="36"/>
      <c r="D10" s="150"/>
      <c r="E10" s="150"/>
      <c r="F10" s="150"/>
      <c r="G10" s="150"/>
      <c r="H10" s="45"/>
      <c r="I10" s="46"/>
      <c r="J10" s="16"/>
      <c r="K10" s="29"/>
      <c r="L10" s="29"/>
      <c r="M10" s="29"/>
      <c r="N10" s="29"/>
    </row>
    <row r="11" spans="1:14">
      <c r="A11" s="4" t="s">
        <v>269</v>
      </c>
      <c r="B11" s="140"/>
      <c r="C11" s="37">
        <v>85</v>
      </c>
      <c r="D11" s="123">
        <f>VLOOKUP(C11,'Curr Pay Plan'!$A$2:$D$100,2)</f>
        <v>93459.48</v>
      </c>
      <c r="E11" s="123">
        <f>VLOOKUP(C11,'Curr Pay Plan'!$A$2:$D$100,3)</f>
        <v>112757.6392809106</v>
      </c>
      <c r="F11" s="123">
        <f>VLOOKUP(C11,'Curr Pay Plan'!$A$2:$D$100,4)</f>
        <v>132055.7985618212</v>
      </c>
      <c r="G11" s="122">
        <v>119636</v>
      </c>
      <c r="H11" s="47">
        <f t="shared" ref="H11:H13" si="2">G11/E11</f>
        <v>1.0610012834869085</v>
      </c>
      <c r="I11" s="48">
        <f t="shared" ref="I11:I13" si="3">(F11/D11)-1</f>
        <v>0.41297382097376545</v>
      </c>
      <c r="J11" s="17"/>
      <c r="K11" s="7"/>
      <c r="L11" s="7"/>
      <c r="M11" s="7"/>
      <c r="N11" s="7"/>
    </row>
    <row r="12" spans="1:14">
      <c r="A12" s="22" t="s">
        <v>11</v>
      </c>
      <c r="B12" s="141">
        <f t="shared" ref="B12:B13" si="4">D12*104%</f>
        <v>100516.208</v>
      </c>
      <c r="C12" s="55">
        <f>(D12/D11)-1</f>
        <v>3.4140142872611801E-2</v>
      </c>
      <c r="D12" s="151">
        <f>AVERAGE(D3:D9)</f>
        <v>96650.2</v>
      </c>
      <c r="E12" s="151">
        <f>AVERAGE(E3:E9)</f>
        <v>123814.8</v>
      </c>
      <c r="F12" s="151">
        <f>AVERAGE(F3:F9)</f>
        <v>150978.79999999999</v>
      </c>
      <c r="G12" s="151">
        <f>AVERAGE(G2:G9)</f>
        <v>121596.398</v>
      </c>
      <c r="H12" s="49">
        <f t="shared" si="2"/>
        <v>0.98208290123636266</v>
      </c>
      <c r="I12" s="44">
        <f t="shared" si="3"/>
        <v>0.5621157535111152</v>
      </c>
      <c r="J12" s="67">
        <f>(G12/G11)-1</f>
        <v>1.6386355277675735E-2</v>
      </c>
      <c r="K12" s="29"/>
      <c r="L12" s="29"/>
      <c r="M12" s="29"/>
      <c r="N12" s="29"/>
    </row>
    <row r="13" spans="1:14">
      <c r="A13" s="54" t="s">
        <v>21</v>
      </c>
      <c r="B13" s="141">
        <f t="shared" si="4"/>
        <v>101636.08</v>
      </c>
      <c r="C13" s="55">
        <f>(D13/D11)-1</f>
        <v>4.5661713504076884E-2</v>
      </c>
      <c r="D13" s="151">
        <f>MEDIAN(D3:D9)</f>
        <v>97727</v>
      </c>
      <c r="E13" s="151">
        <f>MEDIAN(E3:E9)</f>
        <v>125711</v>
      </c>
      <c r="F13" s="151">
        <f>MEDIAN(F3:F9)</f>
        <v>150848</v>
      </c>
      <c r="G13" s="151">
        <f>MEDIAN(G2:G9)</f>
        <v>122400</v>
      </c>
      <c r="H13" s="49">
        <f t="shared" si="2"/>
        <v>0.97366181161553089</v>
      </c>
      <c r="I13" s="44">
        <f t="shared" si="3"/>
        <v>0.5435652378564777</v>
      </c>
      <c r="J13" s="67">
        <f>(G13/G11)-1</f>
        <v>2.310341368818758E-2</v>
      </c>
      <c r="K13" s="29"/>
      <c r="L13" s="29"/>
      <c r="M13" s="29"/>
      <c r="N13" s="29"/>
    </row>
    <row r="14" spans="1:14">
      <c r="A14" s="24" t="s">
        <v>24</v>
      </c>
      <c r="B14" s="142"/>
      <c r="C14" s="39">
        <v>87</v>
      </c>
      <c r="D14" s="123">
        <f>VLOOKUP(C14,'Prop Grds'!$A$2:$D$46,2)</f>
        <v>99359.076063545348</v>
      </c>
      <c r="E14" s="123">
        <f>VLOOKUP(C14,'Prop Grds'!$A$2:$D$46,3)</f>
        <v>124198.84507943169</v>
      </c>
      <c r="F14" s="123">
        <f>VLOOKUP(C14,'Prop Grds'!$A$2:$D$46,4)</f>
        <v>149038.61409531801</v>
      </c>
      <c r="G14" s="124"/>
      <c r="H14" s="52"/>
      <c r="I14" s="53"/>
      <c r="J14" s="19"/>
      <c r="K14" s="29"/>
      <c r="L14" s="29"/>
      <c r="M14" s="29"/>
      <c r="N14" s="29"/>
    </row>
    <row r="15" spans="1:14">
      <c r="A15" s="23" t="s">
        <v>25</v>
      </c>
      <c r="B15" s="142"/>
      <c r="C15" s="39"/>
      <c r="D15" s="123"/>
      <c r="E15" s="123"/>
      <c r="F15" s="123"/>
      <c r="G15" s="125"/>
      <c r="H15" s="49"/>
      <c r="I15" s="44"/>
      <c r="J15" s="20"/>
    </row>
    <row r="16" spans="1:14" ht="28.9" customHeight="1">
      <c r="A16" s="326"/>
      <c r="B16" s="327"/>
      <c r="C16" s="327"/>
      <c r="D16" s="327"/>
      <c r="E16" s="327"/>
      <c r="F16" s="327"/>
      <c r="G16" s="327"/>
      <c r="H16" s="327"/>
      <c r="I16" s="327"/>
      <c r="J16" s="328"/>
    </row>
    <row r="17" spans="1:14" ht="28.9" customHeight="1">
      <c r="A17" s="248" t="s">
        <v>1223</v>
      </c>
      <c r="B17" s="253">
        <v>0.04</v>
      </c>
      <c r="C17" s="243" t="s">
        <v>14</v>
      </c>
      <c r="D17" s="254" t="s">
        <v>15</v>
      </c>
      <c r="E17" s="254" t="s">
        <v>13</v>
      </c>
      <c r="F17" s="254" t="s">
        <v>16</v>
      </c>
      <c r="G17" s="254" t="s">
        <v>19</v>
      </c>
      <c r="H17" s="255" t="s">
        <v>12</v>
      </c>
      <c r="I17" s="256" t="s">
        <v>17</v>
      </c>
      <c r="J17" s="243" t="s">
        <v>20</v>
      </c>
    </row>
    <row r="18" spans="1:14">
      <c r="A18" s="31" t="s">
        <v>79</v>
      </c>
      <c r="B18" s="138"/>
      <c r="C18" s="34"/>
      <c r="D18" s="292">
        <v>52656</v>
      </c>
      <c r="E18" s="292">
        <v>67926</v>
      </c>
      <c r="F18" s="292">
        <v>83196</v>
      </c>
      <c r="G18" s="107">
        <v>54181</v>
      </c>
      <c r="H18" s="43">
        <f>G18/E18</f>
        <v>0.79764743986102526</v>
      </c>
      <c r="I18" s="44">
        <f>(F18/D18)-1</f>
        <v>0.57999088422971745</v>
      </c>
      <c r="J18" s="15" t="s">
        <v>58</v>
      </c>
      <c r="K18" s="29"/>
      <c r="L18" s="29"/>
      <c r="M18" s="29"/>
      <c r="N18" s="29"/>
    </row>
    <row r="19" spans="1:14">
      <c r="A19" s="31" t="s">
        <v>188</v>
      </c>
      <c r="B19" s="138"/>
      <c r="C19" s="34"/>
      <c r="D19" s="117"/>
      <c r="E19" s="117"/>
      <c r="F19" s="117"/>
      <c r="G19" s="117"/>
      <c r="H19" s="43"/>
      <c r="I19" s="44"/>
      <c r="J19" s="15" t="s">
        <v>184</v>
      </c>
      <c r="K19" s="29"/>
      <c r="L19" s="29"/>
      <c r="M19" s="29"/>
      <c r="N19" s="29"/>
    </row>
    <row r="20" spans="1:14">
      <c r="A20" s="31" t="s">
        <v>29</v>
      </c>
      <c r="B20" s="138"/>
      <c r="C20" s="34"/>
      <c r="D20" s="293">
        <v>57118</v>
      </c>
      <c r="E20" s="293">
        <v>75681</v>
      </c>
      <c r="F20" s="293">
        <v>94245</v>
      </c>
      <c r="G20" s="117">
        <v>58399.064250000003</v>
      </c>
      <c r="H20" s="43">
        <f t="shared" ref="H20:H25" si="5">G20/E20</f>
        <v>0.77164762952392285</v>
      </c>
      <c r="I20" s="44">
        <f t="shared" ref="I20:I25" si="6">(F20/D20)-1</f>
        <v>0.65000525228474393</v>
      </c>
      <c r="J20" s="15" t="s">
        <v>117</v>
      </c>
      <c r="K20" s="29"/>
      <c r="L20" s="29"/>
      <c r="M20" s="29"/>
      <c r="N20" s="29"/>
    </row>
    <row r="21" spans="1:14">
      <c r="A21" s="31" t="s">
        <v>189</v>
      </c>
      <c r="B21" s="138"/>
      <c r="C21" s="34"/>
      <c r="D21" s="292">
        <v>49236</v>
      </c>
      <c r="E21" s="292">
        <v>62776</v>
      </c>
      <c r="F21" s="292">
        <v>76316</v>
      </c>
      <c r="G21" s="107">
        <v>55221</v>
      </c>
      <c r="H21" s="43">
        <f t="shared" si="5"/>
        <v>0.87965145915636545</v>
      </c>
      <c r="I21" s="44">
        <f t="shared" si="6"/>
        <v>0.55000406206840524</v>
      </c>
      <c r="J21" s="15" t="s">
        <v>58</v>
      </c>
      <c r="K21" s="29"/>
      <c r="L21" s="29"/>
      <c r="M21" s="29"/>
      <c r="N21" s="29"/>
    </row>
    <row r="22" spans="1:14">
      <c r="A22" s="31" t="s">
        <v>32</v>
      </c>
      <c r="B22" s="138"/>
      <c r="C22" s="34"/>
      <c r="D22" s="298">
        <v>58196</v>
      </c>
      <c r="E22" s="298">
        <v>74491</v>
      </c>
      <c r="F22" s="298">
        <v>90786</v>
      </c>
      <c r="G22" s="149">
        <v>62277.58</v>
      </c>
      <c r="H22" s="43">
        <f t="shared" si="5"/>
        <v>0.83604166946342517</v>
      </c>
      <c r="I22" s="44">
        <f t="shared" si="6"/>
        <v>0.56000412399477617</v>
      </c>
      <c r="J22" s="15" t="s">
        <v>58</v>
      </c>
      <c r="K22" s="29"/>
      <c r="L22" s="29"/>
      <c r="M22" s="29"/>
      <c r="N22" s="29"/>
    </row>
    <row r="23" spans="1:14">
      <c r="A23" s="31" t="s">
        <v>33</v>
      </c>
      <c r="B23" s="138"/>
      <c r="C23" s="34"/>
      <c r="D23" s="292">
        <v>52918</v>
      </c>
      <c r="E23" s="292">
        <v>66153</v>
      </c>
      <c r="F23" s="292">
        <v>79388</v>
      </c>
      <c r="G23" s="107">
        <v>67308.800000000003</v>
      </c>
      <c r="H23" s="43">
        <f t="shared" si="5"/>
        <v>1.0174716188230315</v>
      </c>
      <c r="I23" s="44">
        <f t="shared" si="6"/>
        <v>0.50020786877810952</v>
      </c>
      <c r="J23" s="15" t="s">
        <v>117</v>
      </c>
      <c r="K23" s="29"/>
      <c r="L23" s="29"/>
      <c r="M23" s="29"/>
      <c r="N23" s="29"/>
    </row>
    <row r="24" spans="1:14">
      <c r="A24" s="31" t="s">
        <v>34</v>
      </c>
      <c r="B24" s="138"/>
      <c r="C24" s="34"/>
      <c r="D24" s="117"/>
      <c r="E24" s="117"/>
      <c r="F24" s="117"/>
      <c r="G24" s="117"/>
      <c r="H24" s="43"/>
      <c r="I24" s="44"/>
      <c r="J24" s="15" t="s">
        <v>133</v>
      </c>
      <c r="K24" s="29"/>
      <c r="L24" s="29"/>
      <c r="M24" s="29"/>
      <c r="N24" s="29"/>
    </row>
    <row r="25" spans="1:14">
      <c r="A25" s="31" t="s">
        <v>35</v>
      </c>
      <c r="B25" s="138"/>
      <c r="C25" s="34"/>
      <c r="D25" s="292">
        <v>47551</v>
      </c>
      <c r="E25" s="292">
        <v>60628</v>
      </c>
      <c r="F25" s="292">
        <v>73704</v>
      </c>
      <c r="G25" s="107">
        <v>51845.857142857145</v>
      </c>
      <c r="H25" s="43">
        <f t="shared" si="5"/>
        <v>0.85514707961432246</v>
      </c>
      <c r="I25" s="44">
        <f t="shared" si="6"/>
        <v>0.54999894849740283</v>
      </c>
      <c r="J25" s="15" t="s">
        <v>58</v>
      </c>
      <c r="K25" s="29"/>
      <c r="L25" s="29"/>
      <c r="M25" s="29"/>
      <c r="N25" s="29"/>
    </row>
    <row r="26" spans="1:14" ht="4.9000000000000004" customHeight="1">
      <c r="A26" s="3"/>
      <c r="B26" s="153"/>
      <c r="C26" s="36"/>
      <c r="D26" s="150"/>
      <c r="E26" s="150"/>
      <c r="F26" s="150"/>
      <c r="G26" s="150"/>
      <c r="H26" s="45"/>
      <c r="I26" s="46"/>
      <c r="J26" s="16"/>
      <c r="K26" s="29"/>
      <c r="L26" s="29"/>
      <c r="M26" s="29"/>
      <c r="N26" s="29"/>
    </row>
    <row r="27" spans="1:14">
      <c r="A27" s="4" t="s">
        <v>58</v>
      </c>
      <c r="B27" s="140"/>
      <c r="C27" s="37">
        <v>72</v>
      </c>
      <c r="D27" s="123">
        <f>VLOOKUP(C27,'Curr Pay Plan'!$A$2:$D$100,2)</f>
        <v>49181.95</v>
      </c>
      <c r="E27" s="123">
        <f>VLOOKUP(C27,'Curr Pay Plan'!$A$2:$D$100,3)</f>
        <v>59337.378907220329</v>
      </c>
      <c r="F27" s="123">
        <f>VLOOKUP(C27,'Curr Pay Plan'!$A$2:$D$100,4)</f>
        <v>69492.807814440661</v>
      </c>
      <c r="G27" s="122">
        <v>57070</v>
      </c>
      <c r="H27" s="47">
        <f t="shared" ref="H27:H29" si="7">G27/E27</f>
        <v>0.96178835417105979</v>
      </c>
      <c r="I27" s="48">
        <f t="shared" ref="I27:I29" si="8">(F27/D27)-1</f>
        <v>0.412973820973765</v>
      </c>
      <c r="J27" s="17"/>
      <c r="K27" s="7"/>
      <c r="L27" s="7"/>
      <c r="M27" s="7"/>
      <c r="N27" s="7"/>
    </row>
    <row r="28" spans="1:14">
      <c r="A28" s="22" t="s">
        <v>11</v>
      </c>
      <c r="B28" s="141">
        <f t="shared" ref="B28:B29" si="9">D28*104%</f>
        <v>55123.952000000005</v>
      </c>
      <c r="C28" s="55">
        <f>(D28/D27)-1</f>
        <v>7.7708386918371675E-2</v>
      </c>
      <c r="D28" s="151">
        <f>AVERAGE(D19:D25)</f>
        <v>53003.8</v>
      </c>
      <c r="E28" s="151">
        <f>AVERAGE(E19:E25)</f>
        <v>67945.8</v>
      </c>
      <c r="F28" s="151">
        <f>AVERAGE(F19:F25)</f>
        <v>82887.8</v>
      </c>
      <c r="G28" s="151">
        <f>AVERAGE(G18:G25)</f>
        <v>58205.550232142858</v>
      </c>
      <c r="H28" s="49">
        <f t="shared" si="7"/>
        <v>0.85664677187026794</v>
      </c>
      <c r="I28" s="44">
        <f t="shared" si="8"/>
        <v>0.56380863258860692</v>
      </c>
      <c r="J28" s="67">
        <f>(G28/G27)-1</f>
        <v>1.9897498372925426E-2</v>
      </c>
      <c r="K28" s="29"/>
      <c r="L28" s="29"/>
      <c r="M28" s="29"/>
      <c r="N28" s="29"/>
    </row>
    <row r="29" spans="1:14">
      <c r="A29" s="54" t="s">
        <v>21</v>
      </c>
      <c r="B29" s="141">
        <f t="shared" si="9"/>
        <v>55034.720000000001</v>
      </c>
      <c r="C29" s="55">
        <f>(D29/D27)-1</f>
        <v>7.5963844459197016E-2</v>
      </c>
      <c r="D29" s="151">
        <f>MEDIAN(D19:D25)</f>
        <v>52918</v>
      </c>
      <c r="E29" s="151">
        <f>MEDIAN(E19:E25)</f>
        <v>66153</v>
      </c>
      <c r="F29" s="151">
        <f>MEDIAN(F19:F25)</f>
        <v>79388</v>
      </c>
      <c r="G29" s="151">
        <f>MEDIAN(G18:G25)</f>
        <v>56810.032124999998</v>
      </c>
      <c r="H29" s="49">
        <f t="shared" si="7"/>
        <v>0.85876728379665324</v>
      </c>
      <c r="I29" s="44">
        <f t="shared" si="8"/>
        <v>0.50020786877810952</v>
      </c>
      <c r="J29" s="67">
        <f>(G29/G27)-1</f>
        <v>-4.5552457508323263E-3</v>
      </c>
      <c r="K29" s="29"/>
      <c r="L29" s="29"/>
      <c r="M29" s="29"/>
      <c r="N29" s="29"/>
    </row>
    <row r="30" spans="1:14">
      <c r="A30" s="24" t="s">
        <v>24</v>
      </c>
      <c r="B30" s="142"/>
      <c r="C30" s="39">
        <v>75</v>
      </c>
      <c r="D30" s="123">
        <f>VLOOKUP(C30,'Prop Grds'!$A$2:$D$46,2)</f>
        <v>54698.441460511865</v>
      </c>
      <c r="E30" s="123">
        <f>VLOOKUP(C30,'Prop Grds'!$A$2:$D$46,3)</f>
        <v>68373.051825639821</v>
      </c>
      <c r="F30" s="123">
        <f>VLOOKUP(C30,'Prop Grds'!$A$2:$D$46,4)</f>
        <v>82047.662190767791</v>
      </c>
      <c r="G30" s="124"/>
      <c r="H30" s="52"/>
      <c r="I30" s="53"/>
      <c r="J30" s="19"/>
      <c r="K30" s="29"/>
      <c r="L30" s="29"/>
      <c r="M30" s="29"/>
      <c r="N30" s="29"/>
    </row>
    <row r="31" spans="1:14">
      <c r="A31" s="23" t="s">
        <v>25</v>
      </c>
      <c r="B31" s="142"/>
      <c r="C31" s="39"/>
      <c r="D31" s="123"/>
      <c r="E31" s="123"/>
      <c r="F31" s="123"/>
      <c r="G31" s="125"/>
      <c r="H31" s="49"/>
      <c r="I31" s="44"/>
      <c r="J31" s="20"/>
    </row>
    <row r="32" spans="1:14" ht="28.9" customHeight="1">
      <c r="A32" s="326"/>
      <c r="B32" s="327"/>
      <c r="C32" s="327"/>
      <c r="D32" s="327"/>
      <c r="E32" s="327"/>
      <c r="F32" s="327"/>
      <c r="G32" s="327"/>
      <c r="H32" s="327"/>
      <c r="I32" s="327"/>
      <c r="J32" s="328"/>
    </row>
    <row r="33" spans="1:14">
      <c r="A33" s="31" t="s">
        <v>79</v>
      </c>
      <c r="B33" s="138"/>
      <c r="C33" s="34"/>
      <c r="D33" s="292">
        <v>35640</v>
      </c>
      <c r="E33" s="292">
        <v>45996</v>
      </c>
      <c r="F33" s="292">
        <v>56352</v>
      </c>
      <c r="G33" s="107">
        <v>35640</v>
      </c>
      <c r="H33" s="43">
        <f>G33/E33</f>
        <v>0.77484998695538743</v>
      </c>
      <c r="I33" s="44">
        <f>(F33/D33)-1</f>
        <v>0.58114478114478119</v>
      </c>
      <c r="J33" s="15" t="s">
        <v>43</v>
      </c>
      <c r="K33" s="29"/>
      <c r="L33" s="29"/>
      <c r="M33" s="29"/>
      <c r="N33" s="29"/>
    </row>
    <row r="34" spans="1:14">
      <c r="A34" s="31" t="s">
        <v>188</v>
      </c>
      <c r="B34" s="138"/>
      <c r="C34" s="34"/>
      <c r="D34" s="117"/>
      <c r="E34" s="117"/>
      <c r="F34" s="117"/>
      <c r="G34" s="117"/>
      <c r="H34" s="43"/>
      <c r="I34" s="44"/>
      <c r="J34" s="15" t="s">
        <v>184</v>
      </c>
      <c r="K34" s="29"/>
      <c r="L34" s="29"/>
      <c r="M34" s="29"/>
      <c r="N34" s="29"/>
    </row>
    <row r="35" spans="1:14">
      <c r="A35" s="31" t="s">
        <v>29</v>
      </c>
      <c r="B35" s="138"/>
      <c r="C35" s="34"/>
      <c r="D35" s="117"/>
      <c r="E35" s="117"/>
      <c r="F35" s="117"/>
      <c r="G35" s="117"/>
      <c r="H35" s="43"/>
      <c r="I35" s="44"/>
      <c r="J35" s="15" t="s">
        <v>82</v>
      </c>
      <c r="K35" s="29"/>
      <c r="L35" s="29"/>
      <c r="M35" s="29"/>
      <c r="N35" s="29"/>
    </row>
    <row r="36" spans="1:14">
      <c r="A36" s="31" t="s">
        <v>189</v>
      </c>
      <c r="B36" s="138"/>
      <c r="C36" s="34"/>
      <c r="D36" s="292">
        <v>35157</v>
      </c>
      <c r="E36" s="292">
        <v>44825</v>
      </c>
      <c r="F36" s="292">
        <v>54494</v>
      </c>
      <c r="G36" s="107"/>
      <c r="H36" s="43"/>
      <c r="I36" s="44">
        <f t="shared" ref="I36:I41" si="10">(F36/D36)-1</f>
        <v>0.55001848849446766</v>
      </c>
      <c r="J36" s="15" t="s">
        <v>43</v>
      </c>
      <c r="K36" s="29"/>
      <c r="L36" s="29"/>
      <c r="M36" s="29"/>
      <c r="N36" s="29"/>
    </row>
    <row r="37" spans="1:14">
      <c r="A37" s="31" t="s">
        <v>30</v>
      </c>
      <c r="B37" s="138"/>
      <c r="C37" s="34"/>
      <c r="D37" s="107">
        <v>37308</v>
      </c>
      <c r="E37" s="107">
        <f t="shared" ref="E37" si="11">(D37+F37)/2</f>
        <v>48502.5</v>
      </c>
      <c r="F37" s="107">
        <v>59697</v>
      </c>
      <c r="G37" s="107">
        <v>47000</v>
      </c>
      <c r="H37" s="43">
        <f>G37/E37</f>
        <v>0.96902221534972421</v>
      </c>
      <c r="I37" s="44">
        <f>(F37/D37)-1</f>
        <v>0.60011257639112259</v>
      </c>
      <c r="J37" s="15" t="s">
        <v>43</v>
      </c>
      <c r="K37" s="29"/>
      <c r="L37" s="29"/>
      <c r="M37" s="29"/>
      <c r="N37" s="29"/>
    </row>
    <row r="38" spans="1:14">
      <c r="A38" s="31" t="s">
        <v>32</v>
      </c>
      <c r="B38" s="138"/>
      <c r="C38" s="34"/>
      <c r="D38" s="117"/>
      <c r="E38" s="117"/>
      <c r="F38" s="117"/>
      <c r="G38" s="117"/>
      <c r="H38" s="43"/>
      <c r="I38" s="44"/>
      <c r="J38" s="15" t="s">
        <v>82</v>
      </c>
      <c r="K38" s="29"/>
      <c r="L38" s="29"/>
      <c r="M38" s="29"/>
      <c r="N38" s="29"/>
    </row>
    <row r="39" spans="1:14">
      <c r="A39" s="31" t="s">
        <v>33</v>
      </c>
      <c r="B39" s="138"/>
      <c r="C39" s="34"/>
      <c r="D39" s="292">
        <v>47939</v>
      </c>
      <c r="E39" s="292">
        <v>59929</v>
      </c>
      <c r="F39" s="292">
        <v>71919</v>
      </c>
      <c r="G39" s="107">
        <v>46820.800000000003</v>
      </c>
      <c r="H39" s="43">
        <f t="shared" ref="H39:H41" si="12">G39/E39</f>
        <v>0.78127117088554798</v>
      </c>
      <c r="I39" s="44">
        <f t="shared" si="10"/>
        <v>0.50021902834852616</v>
      </c>
      <c r="J39" s="15" t="s">
        <v>168</v>
      </c>
      <c r="K39" s="29"/>
      <c r="L39" s="29"/>
      <c r="M39" s="29"/>
      <c r="N39" s="29"/>
    </row>
    <row r="40" spans="1:14">
      <c r="A40" s="31" t="s">
        <v>34</v>
      </c>
      <c r="B40" s="138"/>
      <c r="C40" s="34"/>
      <c r="D40" s="117"/>
      <c r="E40" s="117"/>
      <c r="F40" s="117"/>
      <c r="G40" s="117"/>
      <c r="H40" s="43"/>
      <c r="I40" s="44"/>
      <c r="J40" s="15" t="s">
        <v>133</v>
      </c>
      <c r="K40" s="29"/>
      <c r="L40" s="29"/>
      <c r="M40" s="29"/>
      <c r="N40" s="29"/>
    </row>
    <row r="41" spans="1:14">
      <c r="A41" s="31" t="s">
        <v>35</v>
      </c>
      <c r="B41" s="138"/>
      <c r="C41" s="34"/>
      <c r="D41" s="292">
        <v>33120</v>
      </c>
      <c r="E41" s="292">
        <v>42228</v>
      </c>
      <c r="F41" s="292">
        <v>51336</v>
      </c>
      <c r="G41" s="107">
        <v>34128</v>
      </c>
      <c r="H41" s="43">
        <f t="shared" si="12"/>
        <v>0.80818414322250642</v>
      </c>
      <c r="I41" s="44">
        <f t="shared" si="10"/>
        <v>0.55000000000000004</v>
      </c>
      <c r="J41" s="15" t="s">
        <v>43</v>
      </c>
      <c r="K41" s="29"/>
      <c r="L41" s="29"/>
      <c r="M41" s="29"/>
      <c r="N41" s="29"/>
    </row>
    <row r="42" spans="1:14" ht="4.9000000000000004" customHeight="1">
      <c r="A42" s="3"/>
      <c r="B42" s="153"/>
      <c r="C42" s="36"/>
      <c r="D42" s="150"/>
      <c r="E42" s="150"/>
      <c r="F42" s="150"/>
      <c r="G42" s="150"/>
      <c r="H42" s="45"/>
      <c r="I42" s="46"/>
      <c r="J42" s="16"/>
      <c r="K42" s="29"/>
      <c r="L42" s="29"/>
      <c r="M42" s="29"/>
      <c r="N42" s="29"/>
    </row>
    <row r="43" spans="1:14">
      <c r="A43" s="4" t="s">
        <v>43</v>
      </c>
      <c r="B43" s="140"/>
      <c r="C43" s="37">
        <v>63</v>
      </c>
      <c r="D43" s="123">
        <f>VLOOKUP(C43,'Curr Pay Plan'!$A$2:$D$100,2)</f>
        <v>31534.720000000001</v>
      </c>
      <c r="E43" s="123">
        <f>VLOOKUP(C43,'Curr Pay Plan'!$A$2:$D$100,3)</f>
        <v>38046.226905868913</v>
      </c>
      <c r="F43" s="123">
        <f>VLOOKUP(C43,'Curr Pay Plan'!$A$2:$D$100,4)</f>
        <v>44557.733811737831</v>
      </c>
      <c r="G43" s="122">
        <v>44557</v>
      </c>
      <c r="H43" s="47">
        <f t="shared" ref="H43:H45" si="13">G43/E43</f>
        <v>1.1711279573199085</v>
      </c>
      <c r="I43" s="48">
        <f t="shared" ref="I43:I45" si="14">(F43/D43)-1</f>
        <v>0.41297382097376567</v>
      </c>
      <c r="J43" s="17"/>
      <c r="K43" s="7"/>
      <c r="L43" s="7"/>
      <c r="M43" s="7"/>
      <c r="N43" s="7"/>
    </row>
    <row r="44" spans="1:14">
      <c r="A44" s="22" t="s">
        <v>11</v>
      </c>
      <c r="B44" s="141">
        <f t="shared" ref="B44:B45" si="15">D44*104%</f>
        <v>39916.239999999998</v>
      </c>
      <c r="C44" s="55">
        <f>(D44/D43)-1</f>
        <v>0.21710292655206698</v>
      </c>
      <c r="D44" s="151">
        <f>AVERAGE(D35:D41)</f>
        <v>38381</v>
      </c>
      <c r="E44" s="151">
        <f>AVERAGE(E35:E41)</f>
        <v>48871.125</v>
      </c>
      <c r="F44" s="151">
        <f>AVERAGE(F35:F41)</f>
        <v>59361.5</v>
      </c>
      <c r="G44" s="151">
        <f>AVERAGE(G33:G41)</f>
        <v>40897.199999999997</v>
      </c>
      <c r="H44" s="49">
        <f t="shared" si="13"/>
        <v>0.83683770324501427</v>
      </c>
      <c r="I44" s="44">
        <f t="shared" si="14"/>
        <v>0.54663765925848717</v>
      </c>
      <c r="J44" s="67">
        <f>(G44/G43)-1</f>
        <v>-8.2137486814641947E-2</v>
      </c>
      <c r="K44" s="29"/>
      <c r="L44" s="29"/>
      <c r="M44" s="29"/>
      <c r="N44" s="29"/>
    </row>
    <row r="45" spans="1:14">
      <c r="A45" s="54" t="s">
        <v>21</v>
      </c>
      <c r="B45" s="141">
        <f t="shared" si="15"/>
        <v>37681.800000000003</v>
      </c>
      <c r="C45" s="55">
        <f>(D45/D43)-1</f>
        <v>0.14897167312727055</v>
      </c>
      <c r="D45" s="151">
        <f>MEDIAN(D35:D41)</f>
        <v>36232.5</v>
      </c>
      <c r="E45" s="151">
        <f>MEDIAN(E35:E41)</f>
        <v>46663.75</v>
      </c>
      <c r="F45" s="151">
        <f>MEDIAN(F35:F41)</f>
        <v>57095.5</v>
      </c>
      <c r="G45" s="151">
        <f>MEDIAN(G33:G41)</f>
        <v>41230.400000000001</v>
      </c>
      <c r="H45" s="49">
        <f t="shared" si="13"/>
        <v>0.88356379416570685</v>
      </c>
      <c r="I45" s="44">
        <f t="shared" si="14"/>
        <v>0.57580901124680883</v>
      </c>
      <c r="J45" s="67">
        <f>(G45/G43)-1</f>
        <v>-7.4659425006171842E-2</v>
      </c>
      <c r="K45" s="29"/>
      <c r="L45" s="29"/>
      <c r="M45" s="29"/>
      <c r="N45" s="29"/>
    </row>
    <row r="46" spans="1:14">
      <c r="A46" s="24" t="s">
        <v>24</v>
      </c>
      <c r="B46" s="142"/>
      <c r="C46" s="39">
        <v>68</v>
      </c>
      <c r="D46" s="123">
        <f>VLOOKUP(C46,'Prop Grds'!$A$2:$D$46,2)</f>
        <v>38614.991166506152</v>
      </c>
      <c r="E46" s="123">
        <f>VLOOKUP(C46,'Prop Grds'!$A$2:$D$46,3)</f>
        <v>48268.738958132686</v>
      </c>
      <c r="F46" s="123">
        <f>VLOOKUP(C46,'Prop Grds'!$A$2:$D$46,4)</f>
        <v>57922.486749759228</v>
      </c>
      <c r="G46" s="124"/>
      <c r="H46" s="52"/>
      <c r="I46" s="53"/>
      <c r="J46" s="19"/>
      <c r="K46" s="29"/>
      <c r="L46" s="29"/>
      <c r="M46" s="29"/>
      <c r="N46" s="29"/>
    </row>
    <row r="47" spans="1:14">
      <c r="A47" s="23" t="s">
        <v>25</v>
      </c>
      <c r="B47" s="142"/>
      <c r="C47" s="39"/>
      <c r="D47" s="123"/>
      <c r="E47" s="123"/>
      <c r="F47" s="123"/>
      <c r="G47" s="125"/>
      <c r="H47" s="49"/>
      <c r="I47" s="44"/>
      <c r="J47" s="20"/>
    </row>
    <row r="48" spans="1:14" ht="28.9" customHeight="1">
      <c r="A48" s="326"/>
      <c r="B48" s="327"/>
      <c r="C48" s="327"/>
      <c r="D48" s="327"/>
      <c r="E48" s="327"/>
      <c r="F48" s="327"/>
      <c r="G48" s="327"/>
      <c r="H48" s="327"/>
      <c r="I48" s="327"/>
      <c r="J48" s="328"/>
    </row>
    <row r="49" spans="1:14">
      <c r="A49" s="31" t="s">
        <v>79</v>
      </c>
      <c r="B49" s="138"/>
      <c r="C49" s="34"/>
      <c r="D49" s="292">
        <v>60912</v>
      </c>
      <c r="E49" s="292">
        <v>78642</v>
      </c>
      <c r="F49" s="292">
        <v>96372</v>
      </c>
      <c r="G49" s="107">
        <v>67632</v>
      </c>
      <c r="H49" s="43">
        <f>G49/E49</f>
        <v>0.85999847409781038</v>
      </c>
      <c r="I49" s="44">
        <f>(F49/D49)-1</f>
        <v>0.58215130023640671</v>
      </c>
      <c r="J49" s="15" t="s">
        <v>90</v>
      </c>
      <c r="K49" s="29"/>
      <c r="L49" s="29"/>
      <c r="M49" s="29"/>
      <c r="N49" s="29"/>
    </row>
    <row r="50" spans="1:14">
      <c r="A50" s="31" t="s">
        <v>188</v>
      </c>
      <c r="B50" s="138"/>
      <c r="C50" s="34"/>
      <c r="D50" s="117"/>
      <c r="E50" s="117"/>
      <c r="F50" s="117"/>
      <c r="G50" s="117"/>
      <c r="H50" s="43"/>
      <c r="I50" s="44"/>
      <c r="J50" s="15" t="s">
        <v>184</v>
      </c>
      <c r="K50" s="29"/>
      <c r="L50" s="29"/>
      <c r="M50" s="29"/>
      <c r="N50" s="29"/>
    </row>
    <row r="51" spans="1:14">
      <c r="A51" s="31" t="s">
        <v>29</v>
      </c>
      <c r="B51" s="138"/>
      <c r="C51" s="34"/>
      <c r="D51" s="310">
        <v>59979</v>
      </c>
      <c r="E51" s="310">
        <v>79472</v>
      </c>
      <c r="F51" s="310">
        <v>98966</v>
      </c>
      <c r="G51" s="107">
        <v>73995.666499999992</v>
      </c>
      <c r="H51" s="43">
        <f t="shared" ref="H51:H56" si="16">G51/E51</f>
        <v>0.93109103206160648</v>
      </c>
      <c r="I51" s="44">
        <f t="shared" ref="I51:I56" si="17">(F51/D51)-1</f>
        <v>0.65001083712632757</v>
      </c>
      <c r="J51" s="15" t="s">
        <v>106</v>
      </c>
      <c r="K51" s="29"/>
      <c r="L51" s="29"/>
      <c r="M51" s="29"/>
      <c r="N51" s="29"/>
    </row>
    <row r="52" spans="1:14">
      <c r="A52" s="31" t="s">
        <v>189</v>
      </c>
      <c r="B52" s="138"/>
      <c r="C52" s="34"/>
      <c r="D52" s="293">
        <v>53562</v>
      </c>
      <c r="E52" s="293">
        <v>68292</v>
      </c>
      <c r="F52" s="293">
        <v>83021</v>
      </c>
      <c r="G52" s="117">
        <v>77092</v>
      </c>
      <c r="H52" s="43"/>
      <c r="I52" s="44"/>
      <c r="J52" s="15" t="s">
        <v>1203</v>
      </c>
      <c r="K52" s="29"/>
      <c r="L52" s="29"/>
      <c r="M52" s="29"/>
      <c r="N52" s="29"/>
    </row>
    <row r="53" spans="1:14">
      <c r="A53" s="31" t="s">
        <v>32</v>
      </c>
      <c r="B53" s="138"/>
      <c r="C53" s="34"/>
      <c r="D53" s="298">
        <v>55531</v>
      </c>
      <c r="E53" s="298">
        <v>71080</v>
      </c>
      <c r="F53" s="298">
        <v>86628</v>
      </c>
      <c r="G53" s="149">
        <v>81230.239999999991</v>
      </c>
      <c r="H53" s="43">
        <f t="shared" si="16"/>
        <v>1.1428002250984806</v>
      </c>
      <c r="I53" s="44">
        <f t="shared" si="17"/>
        <v>0.55999351713457357</v>
      </c>
      <c r="J53" s="15" t="s">
        <v>90</v>
      </c>
      <c r="K53" s="29"/>
      <c r="L53" s="29"/>
      <c r="M53" s="29"/>
      <c r="N53" s="29"/>
    </row>
    <row r="54" spans="1:14">
      <c r="A54" s="31" t="s">
        <v>33</v>
      </c>
      <c r="B54" s="138"/>
      <c r="C54" s="34"/>
      <c r="D54" s="117"/>
      <c r="E54" s="117"/>
      <c r="F54" s="117"/>
      <c r="G54" s="117"/>
      <c r="H54" s="43"/>
      <c r="I54" s="44"/>
      <c r="J54" s="15" t="s">
        <v>169</v>
      </c>
      <c r="K54" s="29"/>
      <c r="L54" s="29"/>
      <c r="M54" s="29"/>
      <c r="N54" s="29"/>
    </row>
    <row r="55" spans="1:14">
      <c r="A55" s="31" t="s">
        <v>34</v>
      </c>
      <c r="B55" s="138"/>
      <c r="C55" s="34"/>
      <c r="D55" s="117"/>
      <c r="E55" s="117"/>
      <c r="F55" s="117"/>
      <c r="G55" s="117"/>
      <c r="H55" s="43"/>
      <c r="I55" s="44"/>
      <c r="J55" s="15" t="s">
        <v>133</v>
      </c>
      <c r="K55" s="29"/>
      <c r="L55" s="29"/>
      <c r="M55" s="29"/>
      <c r="N55" s="29"/>
    </row>
    <row r="56" spans="1:14">
      <c r="A56" s="31" t="s">
        <v>35</v>
      </c>
      <c r="B56" s="138"/>
      <c r="C56" s="34"/>
      <c r="D56" s="292">
        <v>53644</v>
      </c>
      <c r="E56" s="292">
        <v>68396</v>
      </c>
      <c r="F56" s="292">
        <v>83148</v>
      </c>
      <c r="G56" s="107">
        <v>73810</v>
      </c>
      <c r="H56" s="43">
        <f t="shared" si="16"/>
        <v>1.0791566758289959</v>
      </c>
      <c r="I56" s="44">
        <f t="shared" si="17"/>
        <v>0.54999627171724708</v>
      </c>
      <c r="J56" s="15" t="s">
        <v>90</v>
      </c>
      <c r="K56" s="29"/>
      <c r="L56" s="29"/>
      <c r="M56" s="29"/>
      <c r="N56" s="29"/>
    </row>
    <row r="57" spans="1:14" ht="4.9000000000000004" customHeight="1">
      <c r="A57" s="3"/>
      <c r="B57" s="153"/>
      <c r="C57" s="36"/>
      <c r="D57" s="150"/>
      <c r="E57" s="150"/>
      <c r="F57" s="150"/>
      <c r="G57" s="150"/>
      <c r="H57" s="45"/>
      <c r="I57" s="46"/>
      <c r="J57" s="16"/>
      <c r="K57" s="29"/>
      <c r="L57" s="29"/>
      <c r="M57" s="29"/>
      <c r="N57" s="29"/>
    </row>
    <row r="58" spans="1:14">
      <c r="A58" s="4" t="s">
        <v>1240</v>
      </c>
      <c r="B58" s="140"/>
      <c r="C58" s="37">
        <v>74</v>
      </c>
      <c r="D58" s="123">
        <f>VLOOKUP(C58,'Curr Pay Plan'!$A$2:$D$100,2)</f>
        <v>54287.72</v>
      </c>
      <c r="E58" s="123">
        <f>VLOOKUP(C58,'Curr Pay Plan'!$A$2:$D$100,3)</f>
        <v>65497.423580176954</v>
      </c>
      <c r="F58" s="123">
        <f>VLOOKUP(C58,'Curr Pay Plan'!$A$2:$D$100,4)</f>
        <v>76707.127160353906</v>
      </c>
      <c r="G58" s="122">
        <v>71230</v>
      </c>
      <c r="H58" s="47">
        <f t="shared" ref="H58:H60" si="18">G58/E58</f>
        <v>1.0875236933984993</v>
      </c>
      <c r="I58" s="48">
        <f t="shared" ref="I58:I60" si="19">(F58/D58)-1</f>
        <v>0.41297382097376545</v>
      </c>
      <c r="J58" s="17"/>
      <c r="K58" s="7"/>
      <c r="L58" s="7"/>
      <c r="M58" s="7"/>
      <c r="N58" s="7"/>
    </row>
    <row r="59" spans="1:14">
      <c r="A59" s="22" t="s">
        <v>11</v>
      </c>
      <c r="B59" s="141">
        <f t="shared" ref="B59:B60" si="20">D59*104%</f>
        <v>57906.16</v>
      </c>
      <c r="C59" s="55">
        <f>(D59/D58)-1</f>
        <v>2.5627895221976615E-2</v>
      </c>
      <c r="D59" s="151">
        <f>AVERAGE(D51:D56)</f>
        <v>55679</v>
      </c>
      <c r="E59" s="151">
        <f>AVERAGE(E51:E56)</f>
        <v>71810</v>
      </c>
      <c r="F59" s="151">
        <f>AVERAGE(F51:F56)</f>
        <v>87940.75</v>
      </c>
      <c r="G59" s="151">
        <f>AVERAGE(G49:G56)</f>
        <v>74751.981299999999</v>
      </c>
      <c r="H59" s="49">
        <f t="shared" si="18"/>
        <v>1.0409689639325999</v>
      </c>
      <c r="I59" s="44">
        <f t="shared" si="19"/>
        <v>0.57942401982794234</v>
      </c>
      <c r="J59" s="67">
        <f>(G59/G58)-1</f>
        <v>4.9445195844447509E-2</v>
      </c>
      <c r="K59" s="29"/>
      <c r="L59" s="29"/>
      <c r="M59" s="29"/>
      <c r="N59" s="29"/>
    </row>
    <row r="60" spans="1:14">
      <c r="A60" s="54" t="s">
        <v>21</v>
      </c>
      <c r="B60" s="141">
        <f t="shared" si="20"/>
        <v>56771</v>
      </c>
      <c r="C60" s="55">
        <f>(D60/D58)-1</f>
        <v>5.5220591323414947E-3</v>
      </c>
      <c r="D60" s="151">
        <f>MEDIAN(D51:D56)</f>
        <v>54587.5</v>
      </c>
      <c r="E60" s="151">
        <f>MEDIAN(E51:E56)</f>
        <v>69738</v>
      </c>
      <c r="F60" s="151">
        <f>MEDIAN(F51:F56)</f>
        <v>84888</v>
      </c>
      <c r="G60" s="151">
        <f>MEDIAN(G49:G56)</f>
        <v>73995.666499999992</v>
      </c>
      <c r="H60" s="49">
        <f t="shared" si="18"/>
        <v>1.0610523172445439</v>
      </c>
      <c r="I60" s="44">
        <f t="shared" si="19"/>
        <v>0.55508129150446539</v>
      </c>
      <c r="J60" s="67">
        <f>(G60/G58)-1</f>
        <v>3.8827270812859638E-2</v>
      </c>
      <c r="K60" s="29"/>
      <c r="L60" s="29"/>
      <c r="M60" s="29"/>
      <c r="N60" s="29"/>
    </row>
    <row r="61" spans="1:14">
      <c r="A61" s="24" t="s">
        <v>24</v>
      </c>
      <c r="B61" s="142"/>
      <c r="C61" s="39">
        <v>76</v>
      </c>
      <c r="D61" s="123">
        <f>VLOOKUP(C61,'Prop Grds'!$A$2:$D$46,2)</f>
        <v>57488.061974997967</v>
      </c>
      <c r="E61" s="123">
        <f>VLOOKUP(C61,'Prop Grds'!$A$2:$D$46,3)</f>
        <v>71860.077468747448</v>
      </c>
      <c r="F61" s="123">
        <f>VLOOKUP(C61,'Prop Grds'!$A$2:$D$46,4)</f>
        <v>86232.092962496943</v>
      </c>
      <c r="G61" s="124"/>
      <c r="H61" s="52"/>
      <c r="I61" s="53"/>
      <c r="J61" s="19"/>
      <c r="K61" s="29"/>
      <c r="L61" s="29"/>
      <c r="M61" s="29"/>
      <c r="N61" s="29"/>
    </row>
    <row r="62" spans="1:14">
      <c r="A62" s="23" t="s">
        <v>25</v>
      </c>
      <c r="B62" s="142"/>
      <c r="C62" s="39"/>
      <c r="D62" s="123"/>
      <c r="E62" s="123"/>
      <c r="F62" s="123"/>
      <c r="G62" s="125"/>
      <c r="H62" s="49"/>
      <c r="I62" s="44"/>
      <c r="J62" s="20"/>
    </row>
    <row r="63" spans="1:14" ht="28.9" customHeight="1">
      <c r="A63" s="326"/>
      <c r="B63" s="327"/>
      <c r="C63" s="327"/>
      <c r="D63" s="327"/>
      <c r="E63" s="327"/>
      <c r="F63" s="327"/>
      <c r="G63" s="327"/>
      <c r="H63" s="327"/>
      <c r="I63" s="327"/>
      <c r="J63" s="328"/>
    </row>
    <row r="64" spans="1:14">
      <c r="A64" s="31" t="s">
        <v>79</v>
      </c>
      <c r="B64" s="138"/>
      <c r="C64" s="34"/>
      <c r="D64" s="107"/>
      <c r="E64" s="107"/>
      <c r="F64" s="107"/>
      <c r="G64" s="107"/>
      <c r="H64" s="43" t="e">
        <f>G64/E64</f>
        <v>#DIV/0!</v>
      </c>
      <c r="I64" s="44" t="e">
        <f>(F64/D64)-1</f>
        <v>#DIV/0!</v>
      </c>
      <c r="J64" s="15"/>
      <c r="K64" s="29"/>
      <c r="L64" s="29"/>
      <c r="M64" s="29"/>
      <c r="N64" s="29"/>
    </row>
    <row r="65" spans="1:14">
      <c r="A65" s="31" t="s">
        <v>188</v>
      </c>
      <c r="B65" s="138"/>
      <c r="C65" s="34"/>
      <c r="D65" s="117"/>
      <c r="E65" s="117"/>
      <c r="F65" s="117"/>
      <c r="G65" s="117"/>
      <c r="H65" s="43" t="e">
        <f t="shared" ref="H65:H72" si="21">G65/E65</f>
        <v>#DIV/0!</v>
      </c>
      <c r="I65" s="44" t="e">
        <f t="shared" ref="I65:I72" si="22">(F65/D65)-1</f>
        <v>#DIV/0!</v>
      </c>
      <c r="J65" s="15"/>
      <c r="K65" s="29"/>
      <c r="L65" s="29"/>
      <c r="M65" s="29"/>
      <c r="N65" s="29"/>
    </row>
    <row r="66" spans="1:14">
      <c r="A66" s="31" t="s">
        <v>29</v>
      </c>
      <c r="B66" s="138"/>
      <c r="C66" s="34"/>
      <c r="D66" s="147"/>
      <c r="E66" s="147"/>
      <c r="F66" s="147"/>
      <c r="G66" s="107"/>
      <c r="H66" s="43" t="e">
        <f t="shared" si="21"/>
        <v>#DIV/0!</v>
      </c>
      <c r="I66" s="44" t="e">
        <f t="shared" si="22"/>
        <v>#DIV/0!</v>
      </c>
      <c r="J66" s="15"/>
      <c r="K66" s="29"/>
      <c r="L66" s="29"/>
      <c r="M66" s="29"/>
      <c r="N66" s="29"/>
    </row>
    <row r="67" spans="1:14">
      <c r="A67" s="31" t="s">
        <v>189</v>
      </c>
      <c r="B67" s="138"/>
      <c r="C67" s="34"/>
      <c r="D67" s="292">
        <v>47207</v>
      </c>
      <c r="E67" s="292">
        <v>60189</v>
      </c>
      <c r="F67" s="292">
        <v>73171</v>
      </c>
      <c r="G67" s="107">
        <v>43688</v>
      </c>
      <c r="H67" s="43">
        <f t="shared" si="21"/>
        <v>0.72584691554935288</v>
      </c>
      <c r="I67" s="44">
        <f t="shared" si="22"/>
        <v>0.55000317749486305</v>
      </c>
      <c r="J67" s="15" t="s">
        <v>1204</v>
      </c>
      <c r="K67" s="29"/>
      <c r="L67" s="29"/>
      <c r="M67" s="29"/>
      <c r="N67" s="29"/>
    </row>
    <row r="68" spans="1:14">
      <c r="A68" s="31" t="s">
        <v>30</v>
      </c>
      <c r="B68" s="138"/>
      <c r="C68" s="34"/>
      <c r="D68" s="107"/>
      <c r="E68" s="107"/>
      <c r="F68" s="107"/>
      <c r="G68" s="107"/>
      <c r="H68" s="43" t="e">
        <f t="shared" si="21"/>
        <v>#DIV/0!</v>
      </c>
      <c r="I68" s="44" t="e">
        <f t="shared" si="22"/>
        <v>#DIV/0!</v>
      </c>
      <c r="J68" s="15"/>
      <c r="K68" s="29"/>
      <c r="L68" s="29"/>
      <c r="M68" s="29"/>
      <c r="N68" s="29"/>
    </row>
    <row r="69" spans="1:14">
      <c r="A69" s="31" t="s">
        <v>32</v>
      </c>
      <c r="B69" s="138"/>
      <c r="C69" s="34"/>
      <c r="D69" s="298">
        <v>50560</v>
      </c>
      <c r="E69" s="298">
        <v>64718</v>
      </c>
      <c r="F69" s="298">
        <v>78875</v>
      </c>
      <c r="G69" s="149"/>
      <c r="H69" s="43">
        <f t="shared" si="21"/>
        <v>0</v>
      </c>
      <c r="I69" s="44">
        <f t="shared" si="22"/>
        <v>0.56002768987341778</v>
      </c>
      <c r="J69" s="15" t="s">
        <v>1204</v>
      </c>
      <c r="K69" s="29"/>
      <c r="L69" s="29"/>
      <c r="M69" s="29"/>
      <c r="N69" s="29"/>
    </row>
    <row r="70" spans="1:14">
      <c r="A70" s="31" t="s">
        <v>33</v>
      </c>
      <c r="B70" s="138"/>
      <c r="C70" s="34"/>
      <c r="D70" s="107"/>
      <c r="E70" s="107"/>
      <c r="F70" s="107"/>
      <c r="G70" s="107"/>
      <c r="H70" s="43" t="e">
        <f t="shared" si="21"/>
        <v>#DIV/0!</v>
      </c>
      <c r="I70" s="44" t="e">
        <f t="shared" si="22"/>
        <v>#DIV/0!</v>
      </c>
      <c r="J70" s="15"/>
      <c r="K70" s="29"/>
      <c r="L70" s="29"/>
      <c r="M70" s="29"/>
      <c r="N70" s="29"/>
    </row>
    <row r="71" spans="1:14">
      <c r="A71" s="31" t="s">
        <v>34</v>
      </c>
      <c r="B71" s="138"/>
      <c r="C71" s="34"/>
      <c r="D71" s="117"/>
      <c r="E71" s="117"/>
      <c r="F71" s="117"/>
      <c r="G71" s="117"/>
      <c r="H71" s="43" t="e">
        <f t="shared" si="21"/>
        <v>#DIV/0!</v>
      </c>
      <c r="I71" s="44" t="e">
        <f t="shared" si="22"/>
        <v>#DIV/0!</v>
      </c>
      <c r="J71" s="15"/>
      <c r="K71" s="29"/>
      <c r="L71" s="29"/>
      <c r="M71" s="29"/>
      <c r="N71" s="29"/>
    </row>
    <row r="72" spans="1:14">
      <c r="A72" s="31" t="s">
        <v>35</v>
      </c>
      <c r="B72" s="138"/>
      <c r="C72" s="34"/>
      <c r="D72" s="292">
        <v>45678</v>
      </c>
      <c r="E72" s="292">
        <v>58239</v>
      </c>
      <c r="F72" s="292">
        <v>70801</v>
      </c>
      <c r="G72" s="117"/>
      <c r="H72" s="43">
        <f t="shared" si="21"/>
        <v>0</v>
      </c>
      <c r="I72" s="44">
        <f t="shared" si="22"/>
        <v>0.55000218923770738</v>
      </c>
      <c r="J72" s="15" t="s">
        <v>1204</v>
      </c>
      <c r="K72" s="29"/>
      <c r="L72" s="29"/>
      <c r="M72" s="29"/>
      <c r="N72" s="29"/>
    </row>
    <row r="73" spans="1:14" ht="4.9000000000000004" customHeight="1">
      <c r="A73" s="3"/>
      <c r="B73" s="153"/>
      <c r="C73" s="36"/>
      <c r="D73" s="150"/>
      <c r="E73" s="150"/>
      <c r="F73" s="150"/>
      <c r="G73" s="150"/>
      <c r="H73" s="45"/>
      <c r="I73" s="46"/>
      <c r="J73" s="16"/>
      <c r="K73" s="29"/>
      <c r="L73" s="29"/>
      <c r="M73" s="29"/>
      <c r="N73" s="29"/>
    </row>
    <row r="74" spans="1:14">
      <c r="A74" s="4" t="s">
        <v>270</v>
      </c>
      <c r="B74" s="140"/>
      <c r="C74" s="37">
        <v>73</v>
      </c>
      <c r="D74" s="121">
        <f>VLOOKUP(C74,'Curr Pay Plan'!$A$2:$D$100,2)</f>
        <v>51671.32</v>
      </c>
      <c r="E74" s="121">
        <f>VLOOKUP(C74,'Curr Pay Plan'!$A$2:$D$100,3)</f>
        <v>62340.771227579084</v>
      </c>
      <c r="F74" s="121">
        <f>VLOOKUP(C74,'Curr Pay Plan'!$A$2:$D$100,4)</f>
        <v>73010.22245515816</v>
      </c>
      <c r="G74" s="122">
        <v>62975</v>
      </c>
      <c r="H74" s="47">
        <f t="shared" ref="H74:H76" si="23">G74/E74</f>
        <v>1.0101735791831259</v>
      </c>
      <c r="I74" s="48">
        <f t="shared" ref="I74:I76" si="24">(F74/D74)-1</f>
        <v>0.41297382097376567</v>
      </c>
      <c r="J74" s="17"/>
      <c r="K74" s="7"/>
      <c r="L74" s="7"/>
      <c r="M74" s="7"/>
      <c r="N74" s="7"/>
    </row>
    <row r="75" spans="1:14">
      <c r="A75" s="22" t="s">
        <v>11</v>
      </c>
      <c r="B75" s="141">
        <f t="shared" ref="B75:B76" si="25">D75*104%</f>
        <v>49727.6</v>
      </c>
      <c r="C75" s="55">
        <f>(D75/D74)-1</f>
        <v>-7.4631729942258085E-2</v>
      </c>
      <c r="D75" s="151">
        <f>AVERAGE(D66:D72)</f>
        <v>47815</v>
      </c>
      <c r="E75" s="151">
        <f>AVERAGE(E66:E72)</f>
        <v>61048.666666666664</v>
      </c>
      <c r="F75" s="151">
        <f>AVERAGE(F66:F72)</f>
        <v>74282.333333333328</v>
      </c>
      <c r="G75" s="151">
        <f>AVERAGE(G64:G72)</f>
        <v>43688</v>
      </c>
      <c r="H75" s="49">
        <f t="shared" si="23"/>
        <v>0.71562578489292694</v>
      </c>
      <c r="I75" s="44">
        <f t="shared" si="24"/>
        <v>0.55353619854299541</v>
      </c>
      <c r="J75" s="67">
        <f>(G75/G74)-1</f>
        <v>-0.30626439063120281</v>
      </c>
      <c r="K75" s="29"/>
      <c r="L75" s="29"/>
      <c r="M75" s="29"/>
      <c r="N75" s="29"/>
    </row>
    <row r="76" spans="1:14">
      <c r="A76" s="54" t="s">
        <v>21</v>
      </c>
      <c r="B76" s="141">
        <f t="shared" si="25"/>
        <v>49095.28</v>
      </c>
      <c r="C76" s="55">
        <f>(D76/D74)-1</f>
        <v>-8.6398412117205448E-2</v>
      </c>
      <c r="D76" s="151">
        <f>MEDIAN(D66:D72)</f>
        <v>47207</v>
      </c>
      <c r="E76" s="151">
        <f>MEDIAN(E66:E72)</f>
        <v>60189</v>
      </c>
      <c r="F76" s="151">
        <f>MEDIAN(F66:F72)</f>
        <v>73171</v>
      </c>
      <c r="G76" s="151">
        <f>MEDIAN(G64:G72)</f>
        <v>43688</v>
      </c>
      <c r="H76" s="49">
        <f t="shared" si="23"/>
        <v>0.72584691554935288</v>
      </c>
      <c r="I76" s="44">
        <f t="shared" si="24"/>
        <v>0.55000317749486305</v>
      </c>
      <c r="J76" s="67">
        <f>(G76/G74)-1</f>
        <v>-0.30626439063120281</v>
      </c>
      <c r="K76" s="29"/>
      <c r="L76" s="29"/>
      <c r="M76" s="29"/>
      <c r="N76" s="29"/>
    </row>
    <row r="77" spans="1:14">
      <c r="A77" s="24" t="s">
        <v>24</v>
      </c>
      <c r="B77" s="142"/>
      <c r="C77" s="39">
        <v>72</v>
      </c>
      <c r="D77" s="123">
        <f>VLOOKUP(C77,'Prop Grds'!$A$2:$D$46,2)</f>
        <v>47115.825423567658</v>
      </c>
      <c r="E77" s="123">
        <f>VLOOKUP(C77,'Prop Grds'!$A$2:$D$46,3)</f>
        <v>58894.781779459568</v>
      </c>
      <c r="F77" s="123">
        <f>VLOOKUP(C77,'Prop Grds'!$A$2:$D$46,4)</f>
        <v>70673.738135351479</v>
      </c>
      <c r="G77" s="124"/>
      <c r="H77" s="52"/>
      <c r="I77" s="53"/>
      <c r="J77" s="19"/>
      <c r="K77" s="29"/>
      <c r="L77" s="29"/>
      <c r="M77" s="29"/>
      <c r="N77" s="29"/>
    </row>
    <row r="78" spans="1:14">
      <c r="A78" s="23" t="s">
        <v>25</v>
      </c>
      <c r="B78" s="142"/>
      <c r="C78" s="39"/>
      <c r="D78" s="123"/>
      <c r="E78" s="123"/>
      <c r="F78" s="123"/>
      <c r="G78" s="125"/>
      <c r="H78" s="49"/>
      <c r="I78" s="44"/>
      <c r="J78" s="20"/>
    </row>
    <row r="79" spans="1:14" ht="28.9" customHeight="1">
      <c r="A79" s="326"/>
      <c r="B79" s="327"/>
      <c r="C79" s="327"/>
      <c r="D79" s="327"/>
      <c r="E79" s="327"/>
      <c r="F79" s="327"/>
      <c r="G79" s="327"/>
      <c r="H79" s="327"/>
      <c r="I79" s="327"/>
      <c r="J79" s="328"/>
    </row>
    <row r="80" spans="1:14">
      <c r="A80" s="31" t="s">
        <v>79</v>
      </c>
      <c r="B80" s="138"/>
      <c r="C80" s="34"/>
      <c r="D80" s="292">
        <v>33924</v>
      </c>
      <c r="E80" s="292">
        <v>43794</v>
      </c>
      <c r="F80" s="292">
        <v>53664</v>
      </c>
      <c r="G80" s="107">
        <v>36864</v>
      </c>
      <c r="H80" s="43">
        <f>G80/E80</f>
        <v>0.84175914508836824</v>
      </c>
      <c r="I80" s="44">
        <f>(F80/D80)-1</f>
        <v>0.58188892819243021</v>
      </c>
      <c r="J80" s="15" t="s">
        <v>91</v>
      </c>
      <c r="K80" s="29"/>
      <c r="L80" s="29"/>
      <c r="M80" s="29"/>
      <c r="N80" s="29"/>
    </row>
    <row r="81" spans="1:14">
      <c r="A81" s="31" t="s">
        <v>188</v>
      </c>
      <c r="B81" s="138"/>
      <c r="C81" s="34"/>
      <c r="D81" s="117"/>
      <c r="E81" s="117"/>
      <c r="F81" s="117"/>
      <c r="G81" s="117"/>
      <c r="H81" s="43"/>
      <c r="I81" s="44"/>
      <c r="J81" s="15"/>
      <c r="K81" s="29"/>
      <c r="L81" s="29"/>
      <c r="M81" s="29"/>
      <c r="N81" s="29"/>
    </row>
    <row r="82" spans="1:14">
      <c r="A82" s="31" t="s">
        <v>29</v>
      </c>
      <c r="B82" s="138"/>
      <c r="C82" s="34"/>
      <c r="D82" s="310">
        <v>38665</v>
      </c>
      <c r="E82" s="310">
        <v>51231</v>
      </c>
      <c r="F82" s="310">
        <v>63797</v>
      </c>
      <c r="G82" s="107">
        <v>51130.125</v>
      </c>
      <c r="H82" s="43">
        <f t="shared" ref="H82:H85" si="26">G82/E82</f>
        <v>0.99803097733793988</v>
      </c>
      <c r="I82" s="44">
        <f t="shared" ref="I82:I85" si="27">(F82/D82)-1</f>
        <v>0.64999353420406059</v>
      </c>
      <c r="J82" s="15" t="s">
        <v>118</v>
      </c>
      <c r="K82" s="29"/>
      <c r="L82" s="29"/>
      <c r="M82" s="29"/>
      <c r="N82" s="29"/>
    </row>
    <row r="83" spans="1:14">
      <c r="A83" s="31" t="s">
        <v>189</v>
      </c>
      <c r="B83" s="138"/>
      <c r="C83" s="34"/>
      <c r="D83" s="292">
        <v>33708</v>
      </c>
      <c r="E83" s="292">
        <v>42977</v>
      </c>
      <c r="F83" s="292">
        <v>52247</v>
      </c>
      <c r="G83" s="107"/>
      <c r="H83" s="43">
        <f t="shared" si="26"/>
        <v>0</v>
      </c>
      <c r="I83" s="44">
        <f t="shared" si="27"/>
        <v>0.54998813338079988</v>
      </c>
      <c r="J83" s="15" t="s">
        <v>91</v>
      </c>
      <c r="K83" s="29"/>
      <c r="L83" s="29"/>
      <c r="M83" s="29"/>
      <c r="N83" s="29"/>
    </row>
    <row r="84" spans="1:14">
      <c r="A84" s="31" t="s">
        <v>32</v>
      </c>
      <c r="B84" s="138"/>
      <c r="C84" s="34"/>
      <c r="D84" s="298">
        <v>38163</v>
      </c>
      <c r="E84" s="298">
        <v>48849</v>
      </c>
      <c r="F84" s="298">
        <v>59534</v>
      </c>
      <c r="G84" s="149">
        <v>48901.96</v>
      </c>
      <c r="H84" s="43">
        <f t="shared" si="26"/>
        <v>1.0010841573010707</v>
      </c>
      <c r="I84" s="44">
        <f t="shared" si="27"/>
        <v>0.55999266305059869</v>
      </c>
      <c r="J84" s="15" t="s">
        <v>91</v>
      </c>
      <c r="K84" s="29"/>
      <c r="L84" s="29"/>
      <c r="M84" s="29"/>
      <c r="N84" s="29"/>
    </row>
    <row r="85" spans="1:14">
      <c r="A85" s="31" t="s">
        <v>33</v>
      </c>
      <c r="B85" s="138"/>
      <c r="C85" s="34"/>
      <c r="D85" s="292">
        <v>37456</v>
      </c>
      <c r="E85" s="292">
        <v>46814</v>
      </c>
      <c r="F85" s="292">
        <v>56172</v>
      </c>
      <c r="G85" s="107">
        <v>41163</v>
      </c>
      <c r="H85" s="43">
        <f t="shared" si="26"/>
        <v>0.87928824710556674</v>
      </c>
      <c r="I85" s="44">
        <f t="shared" si="27"/>
        <v>0.49967962409226829</v>
      </c>
      <c r="J85" s="15" t="s">
        <v>170</v>
      </c>
      <c r="K85" s="29"/>
      <c r="L85" s="29"/>
      <c r="M85" s="29"/>
      <c r="N85" s="29"/>
    </row>
    <row r="86" spans="1:14">
      <c r="A86" s="31" t="s">
        <v>34</v>
      </c>
      <c r="B86" s="138"/>
      <c r="C86" s="34"/>
      <c r="D86" s="117"/>
      <c r="E86" s="117"/>
      <c r="F86" s="117"/>
      <c r="G86" s="117"/>
      <c r="H86" s="43"/>
      <c r="I86" s="44"/>
      <c r="J86" s="15" t="s">
        <v>133</v>
      </c>
      <c r="K86" s="29"/>
      <c r="L86" s="29"/>
      <c r="M86" s="29"/>
      <c r="N86" s="29"/>
    </row>
    <row r="87" spans="1:14">
      <c r="A87" s="31" t="s">
        <v>35</v>
      </c>
      <c r="B87" s="138"/>
      <c r="C87" s="34"/>
      <c r="D87" s="119"/>
      <c r="E87" s="119"/>
      <c r="F87" s="119"/>
      <c r="G87" s="117"/>
      <c r="H87" s="43"/>
      <c r="I87" s="44"/>
      <c r="J87" s="15" t="s">
        <v>82</v>
      </c>
      <c r="K87" s="29"/>
      <c r="L87" s="29"/>
      <c r="M87" s="29"/>
      <c r="N87" s="29"/>
    </row>
    <row r="88" spans="1:14" ht="4.9000000000000004" customHeight="1">
      <c r="A88" s="3"/>
      <c r="B88" s="153"/>
      <c r="C88" s="36"/>
      <c r="D88" s="150"/>
      <c r="E88" s="150"/>
      <c r="F88" s="150"/>
      <c r="G88" s="150"/>
      <c r="H88" s="45"/>
      <c r="I88" s="46"/>
      <c r="J88" s="16"/>
      <c r="K88" s="29"/>
      <c r="L88" s="29"/>
      <c r="M88" s="29"/>
      <c r="N88" s="29"/>
    </row>
    <row r="89" spans="1:14">
      <c r="A89" s="4" t="s">
        <v>110</v>
      </c>
      <c r="B89" s="140"/>
      <c r="C89" s="37">
        <v>64</v>
      </c>
      <c r="D89" s="123">
        <f>VLOOKUP(C89,'Curr Pay Plan'!$A$2:$D$100,2)</f>
        <v>33130.78</v>
      </c>
      <c r="E89" s="123">
        <f>VLOOKUP(C89,'Curr Pay Plan'!$A$2:$D$100,3)</f>
        <v>39971.852404220605</v>
      </c>
      <c r="F89" s="123">
        <f>VLOOKUP(C89,'Curr Pay Plan'!$A$2:$D$100,4)</f>
        <v>46812.92480844121</v>
      </c>
      <c r="G89" s="122">
        <v>38421</v>
      </c>
      <c r="H89" s="47">
        <f t="shared" ref="H89:H91" si="28">G89/E89</f>
        <v>0.96120138770309149</v>
      </c>
      <c r="I89" s="48">
        <f t="shared" ref="I89:I91" si="29">(F89/D89)-1</f>
        <v>0.41297382097376545</v>
      </c>
      <c r="J89" s="17"/>
      <c r="K89" s="7"/>
      <c r="L89" s="7"/>
      <c r="M89" s="7"/>
      <c r="N89" s="7"/>
    </row>
    <row r="90" spans="1:14">
      <c r="A90" s="22" t="s">
        <v>11</v>
      </c>
      <c r="B90" s="141">
        <f t="shared" ref="B90:B91" si="30">D90*104%</f>
        <v>38477.919999999998</v>
      </c>
      <c r="C90" s="55">
        <f>(D90/D89)-1</f>
        <v>0.11672589658317745</v>
      </c>
      <c r="D90" s="151">
        <f>AVERAGE(D81:D87)</f>
        <v>36998</v>
      </c>
      <c r="E90" s="151">
        <f>AVERAGE(E81:E87)</f>
        <v>47467.75</v>
      </c>
      <c r="F90" s="151">
        <f>AVERAGE(F81:F87)</f>
        <v>57937.5</v>
      </c>
      <c r="G90" s="151">
        <f>AVERAGE(G80:G87)</f>
        <v>44514.771249999998</v>
      </c>
      <c r="H90" s="49">
        <f t="shared" si="28"/>
        <v>0.93778978885664477</v>
      </c>
      <c r="I90" s="44">
        <f t="shared" si="29"/>
        <v>0.56596302502837981</v>
      </c>
      <c r="J90" s="67">
        <f>(G90/G89)-1</f>
        <v>0.1586052224044141</v>
      </c>
      <c r="K90" s="29"/>
      <c r="L90" s="29"/>
      <c r="M90" s="29"/>
      <c r="N90" s="29"/>
    </row>
    <row r="91" spans="1:14">
      <c r="A91" s="54" t="s">
        <v>21</v>
      </c>
      <c r="B91" s="141">
        <f t="shared" si="30"/>
        <v>39321.880000000005</v>
      </c>
      <c r="C91" s="55">
        <f>(D91/D89)-1</f>
        <v>0.14121973584684699</v>
      </c>
      <c r="D91" s="151">
        <f>MEDIAN(D81:D87)</f>
        <v>37809.5</v>
      </c>
      <c r="E91" s="151">
        <f>MEDIAN(E81:E87)</f>
        <v>47831.5</v>
      </c>
      <c r="F91" s="151">
        <f>MEDIAN(F81:F87)</f>
        <v>57853</v>
      </c>
      <c r="G91" s="151">
        <f>MEDIAN(G80:G87)</f>
        <v>45032.479999999996</v>
      </c>
      <c r="H91" s="49">
        <f t="shared" si="28"/>
        <v>0.94148165957580243</v>
      </c>
      <c r="I91" s="44">
        <f t="shared" si="29"/>
        <v>0.53011809201391191</v>
      </c>
      <c r="J91" s="67">
        <f>(G91/G89)-1</f>
        <v>0.17207985216418087</v>
      </c>
      <c r="K91" s="29"/>
      <c r="L91" s="29"/>
      <c r="M91" s="29"/>
      <c r="N91" s="29"/>
    </row>
    <row r="92" spans="1:14">
      <c r="A92" s="24" t="s">
        <v>24</v>
      </c>
      <c r="B92" s="142"/>
      <c r="C92" s="39">
        <v>67</v>
      </c>
      <c r="D92" s="123">
        <f>VLOOKUP(C92,'Prop Grds'!$A$2:$D$46,2)</f>
        <v>36741.190453383591</v>
      </c>
      <c r="E92" s="123">
        <f>VLOOKUP(C92,'Prop Grds'!$A$2:$D$46,3)</f>
        <v>45926.488066729493</v>
      </c>
      <c r="F92" s="123">
        <f>VLOOKUP(C92,'Prop Grds'!$A$2:$D$46,4)</f>
        <v>55111.785680075387</v>
      </c>
      <c r="G92" s="124"/>
      <c r="H92" s="52"/>
      <c r="I92" s="53"/>
      <c r="J92" s="19"/>
      <c r="K92" s="29"/>
      <c r="L92" s="29"/>
      <c r="M92" s="29"/>
      <c r="N92" s="29"/>
    </row>
    <row r="93" spans="1:14">
      <c r="A93" s="23" t="s">
        <v>25</v>
      </c>
      <c r="B93" s="142"/>
      <c r="C93" s="39"/>
      <c r="D93" s="123"/>
      <c r="E93" s="123"/>
      <c r="F93" s="123"/>
      <c r="G93" s="125"/>
      <c r="H93" s="49"/>
      <c r="I93" s="44"/>
      <c r="J93" s="20"/>
    </row>
    <row r="94" spans="1:14" ht="28.9" customHeight="1">
      <c r="A94" s="326"/>
      <c r="B94" s="327"/>
      <c r="C94" s="327"/>
      <c r="D94" s="327"/>
      <c r="E94" s="327"/>
      <c r="F94" s="327"/>
      <c r="G94" s="327"/>
      <c r="H94" s="327"/>
      <c r="I94" s="327"/>
      <c r="J94" s="328"/>
    </row>
    <row r="95" spans="1:14">
      <c r="A95" s="31" t="s">
        <v>79</v>
      </c>
      <c r="B95" s="138"/>
      <c r="C95" s="34"/>
      <c r="D95" s="292">
        <v>41232</v>
      </c>
      <c r="E95" s="292">
        <v>53220</v>
      </c>
      <c r="F95" s="292">
        <v>65208</v>
      </c>
      <c r="G95" s="107"/>
      <c r="H95" s="43">
        <f>G95/E95</f>
        <v>0</v>
      </c>
      <c r="I95" s="44">
        <f>(F95/D95)-1</f>
        <v>0.5814901047729919</v>
      </c>
      <c r="J95" s="15" t="s">
        <v>1233</v>
      </c>
    </row>
    <row r="96" spans="1:14">
      <c r="A96" s="31" t="s">
        <v>188</v>
      </c>
      <c r="B96" s="138"/>
      <c r="C96" s="34"/>
      <c r="D96" s="117"/>
      <c r="E96" s="117"/>
      <c r="F96" s="117"/>
      <c r="G96" s="117"/>
      <c r="H96" s="43"/>
      <c r="I96" s="44"/>
      <c r="J96" s="15" t="s">
        <v>1177</v>
      </c>
    </row>
    <row r="97" spans="1:10">
      <c r="A97" s="31" t="s">
        <v>29</v>
      </c>
      <c r="B97" s="138"/>
      <c r="C97" s="34"/>
      <c r="D97" s="147"/>
      <c r="E97" s="147"/>
      <c r="F97" s="147"/>
      <c r="G97" s="107"/>
      <c r="H97" s="43"/>
      <c r="I97" s="44"/>
      <c r="J97" s="15" t="s">
        <v>1177</v>
      </c>
    </row>
    <row r="98" spans="1:10">
      <c r="A98" s="31" t="s">
        <v>189</v>
      </c>
      <c r="B98" s="138"/>
      <c r="C98" s="34"/>
      <c r="D98" s="107"/>
      <c r="E98" s="107"/>
      <c r="F98" s="107"/>
      <c r="G98" s="107"/>
      <c r="H98" s="43"/>
      <c r="I98" s="44"/>
      <c r="J98" s="15" t="s">
        <v>1177</v>
      </c>
    </row>
    <row r="99" spans="1:10">
      <c r="A99" s="31" t="s">
        <v>32</v>
      </c>
      <c r="B99" s="138"/>
      <c r="C99" s="34"/>
      <c r="D99" s="298">
        <v>48245</v>
      </c>
      <c r="E99" s="298">
        <v>61753</v>
      </c>
      <c r="F99" s="298">
        <v>75262</v>
      </c>
      <c r="G99" s="149">
        <v>56485</v>
      </c>
      <c r="H99" s="43">
        <f t="shared" ref="H99" si="31">G99/E99</f>
        <v>0.91469240360792192</v>
      </c>
      <c r="I99" s="44">
        <f t="shared" ref="I99" si="32">(F99/D99)-1</f>
        <v>0.55999585449269351</v>
      </c>
      <c r="J99" s="15" t="s">
        <v>1233</v>
      </c>
    </row>
    <row r="100" spans="1:10">
      <c r="A100" s="31" t="s">
        <v>33</v>
      </c>
      <c r="B100" s="138"/>
      <c r="C100" s="34"/>
      <c r="D100" s="107"/>
      <c r="E100" s="107"/>
      <c r="F100" s="107"/>
      <c r="G100" s="107"/>
      <c r="H100" s="43"/>
      <c r="I100" s="44"/>
      <c r="J100" s="15" t="s">
        <v>1177</v>
      </c>
    </row>
    <row r="101" spans="1:10">
      <c r="A101" s="31" t="s">
        <v>34</v>
      </c>
      <c r="B101" s="138"/>
      <c r="C101" s="34"/>
      <c r="D101" s="117"/>
      <c r="E101" s="117"/>
      <c r="F101" s="117"/>
      <c r="G101" s="117"/>
      <c r="H101" s="43"/>
      <c r="I101" s="44"/>
      <c r="J101" s="15" t="s">
        <v>1177</v>
      </c>
    </row>
    <row r="102" spans="1:10">
      <c r="A102" s="31" t="s">
        <v>35</v>
      </c>
      <c r="B102" s="138"/>
      <c r="C102" s="34"/>
      <c r="D102" s="119"/>
      <c r="E102" s="119"/>
      <c r="F102" s="119"/>
      <c r="G102" s="117"/>
      <c r="H102" s="43"/>
      <c r="I102" s="44"/>
      <c r="J102" s="15" t="s">
        <v>1177</v>
      </c>
    </row>
    <row r="103" spans="1:10" ht="6" customHeight="1">
      <c r="A103" s="3"/>
      <c r="B103" s="153"/>
      <c r="C103" s="36"/>
      <c r="D103" s="150"/>
      <c r="E103" s="150"/>
      <c r="F103" s="150"/>
      <c r="G103" s="150"/>
      <c r="H103" s="45"/>
      <c r="I103" s="46"/>
      <c r="J103" s="16"/>
    </row>
    <row r="104" spans="1:10">
      <c r="A104" s="4" t="s">
        <v>1233</v>
      </c>
      <c r="B104" s="140"/>
      <c r="C104" s="37">
        <v>68</v>
      </c>
      <c r="D104" s="123">
        <f>VLOOKUP(C104,'Curr Pay Plan'!$A$2:$D$100,2)</f>
        <v>40366.44</v>
      </c>
      <c r="E104" s="123">
        <f>VLOOKUP(C104,'Curr Pay Plan'!$A$2:$D$100,3)</f>
        <v>48701.581482954134</v>
      </c>
      <c r="F104" s="123">
        <f>VLOOKUP(C104,'Curr Pay Plan'!$A$2:$D$100,4)</f>
        <v>57036.722965908259</v>
      </c>
      <c r="G104" s="122">
        <v>46812</v>
      </c>
      <c r="H104" s="47">
        <f t="shared" ref="H104:H106" si="33">G104/E104</f>
        <v>0.96120081883551356</v>
      </c>
      <c r="I104" s="48">
        <f t="shared" ref="I104:I106" si="34">(F104/D104)-1</f>
        <v>0.41297382097376567</v>
      </c>
      <c r="J104" s="17"/>
    </row>
    <row r="105" spans="1:10">
      <c r="A105" s="22" t="s">
        <v>11</v>
      </c>
      <c r="B105" s="141">
        <f t="shared" ref="B105:B106" si="35">D105*104%</f>
        <v>50174.8</v>
      </c>
      <c r="C105" s="55">
        <f>(D105/D104)-1</f>
        <v>0.19517599273059494</v>
      </c>
      <c r="D105" s="151">
        <f>AVERAGE(D96:D102)</f>
        <v>48245</v>
      </c>
      <c r="E105" s="151">
        <f>AVERAGE(E96:E102)</f>
        <v>61753</v>
      </c>
      <c r="F105" s="151">
        <f>AVERAGE(F96:F102)</f>
        <v>75262</v>
      </c>
      <c r="G105" s="151">
        <f>AVERAGE(G95:G102)</f>
        <v>56485</v>
      </c>
      <c r="H105" s="49">
        <f t="shared" si="33"/>
        <v>0.91469240360792192</v>
      </c>
      <c r="I105" s="44">
        <f t="shared" si="34"/>
        <v>0.55999585449269351</v>
      </c>
      <c r="J105" s="67">
        <f>(G105/G104)-1</f>
        <v>0.20663505084166456</v>
      </c>
    </row>
    <row r="106" spans="1:10">
      <c r="A106" s="54" t="s">
        <v>21</v>
      </c>
      <c r="B106" s="141">
        <f t="shared" si="35"/>
        <v>50174.8</v>
      </c>
      <c r="C106" s="55">
        <f>(D106/D104)-1</f>
        <v>0.19517599273059494</v>
      </c>
      <c r="D106" s="151">
        <f>MEDIAN(D96:D102)</f>
        <v>48245</v>
      </c>
      <c r="E106" s="151">
        <f>MEDIAN(E96:E102)</f>
        <v>61753</v>
      </c>
      <c r="F106" s="151">
        <f>MEDIAN(F96:F102)</f>
        <v>75262</v>
      </c>
      <c r="G106" s="151">
        <f>MEDIAN(G95:G102)</f>
        <v>56485</v>
      </c>
      <c r="H106" s="49">
        <f t="shared" si="33"/>
        <v>0.91469240360792192</v>
      </c>
      <c r="I106" s="44">
        <f t="shared" si="34"/>
        <v>0.55999585449269351</v>
      </c>
      <c r="J106" s="67">
        <f>(G106/G104)-1</f>
        <v>0.20663505084166456</v>
      </c>
    </row>
    <row r="107" spans="1:10">
      <c r="A107" s="24" t="s">
        <v>24</v>
      </c>
      <c r="B107" s="142"/>
      <c r="C107" s="39">
        <v>73</v>
      </c>
      <c r="D107" s="123">
        <f>VLOOKUP(C107,'Prop Grds'!$A$2:$D$46,2)</f>
        <v>49518.732520169608</v>
      </c>
      <c r="E107" s="123">
        <f>VLOOKUP(C107,'Prop Grds'!$A$2:$D$46,3)</f>
        <v>61898.415650212009</v>
      </c>
      <c r="F107" s="123">
        <f>VLOOKUP(C107,'Prop Grds'!$A$2:$D$46,4)</f>
        <v>74278.098780254411</v>
      </c>
      <c r="G107" s="124"/>
      <c r="H107" s="52"/>
      <c r="I107" s="53"/>
      <c r="J107" s="19"/>
    </row>
    <row r="108" spans="1:10">
      <c r="A108" s="23" t="s">
        <v>25</v>
      </c>
      <c r="B108" s="142"/>
      <c r="C108" s="39"/>
      <c r="D108" s="123"/>
      <c r="E108" s="123"/>
      <c r="F108" s="123"/>
      <c r="G108" s="125"/>
      <c r="H108" s="49"/>
      <c r="I108" s="44"/>
      <c r="J108" s="20"/>
    </row>
    <row r="109" spans="1:10">
      <c r="A109" s="326"/>
      <c r="B109" s="327"/>
      <c r="C109" s="327"/>
      <c r="D109" s="327"/>
      <c r="E109" s="327"/>
      <c r="F109" s="327"/>
      <c r="G109" s="327"/>
      <c r="H109" s="327"/>
      <c r="I109" s="327"/>
      <c r="J109" s="328"/>
    </row>
    <row r="110" spans="1:10">
      <c r="A110" s="31" t="s">
        <v>79</v>
      </c>
      <c r="B110" s="138"/>
      <c r="C110" s="34"/>
      <c r="D110" s="292">
        <v>25308</v>
      </c>
      <c r="E110" s="292">
        <v>33336</v>
      </c>
      <c r="F110" s="292">
        <v>41364</v>
      </c>
      <c r="G110" s="107"/>
      <c r="H110" s="43">
        <f>G110/E110</f>
        <v>0</v>
      </c>
      <c r="I110" s="44">
        <f>(F110/D110)-1</f>
        <v>0.63442389758179241</v>
      </c>
      <c r="J110" s="15" t="s">
        <v>1232</v>
      </c>
    </row>
    <row r="111" spans="1:10">
      <c r="A111" s="31" t="s">
        <v>188</v>
      </c>
      <c r="B111" s="138"/>
      <c r="C111" s="34"/>
      <c r="D111" s="117"/>
      <c r="E111" s="117"/>
      <c r="F111" s="117"/>
      <c r="G111" s="117"/>
      <c r="H111" s="43"/>
      <c r="I111" s="44"/>
      <c r="J111" s="15" t="s">
        <v>1177</v>
      </c>
    </row>
    <row r="112" spans="1:10">
      <c r="A112" s="31" t="s">
        <v>29</v>
      </c>
      <c r="B112" s="138"/>
      <c r="C112" s="34"/>
      <c r="D112" s="147"/>
      <c r="E112" s="147"/>
      <c r="F112" s="147"/>
      <c r="G112" s="107"/>
      <c r="H112" s="43"/>
      <c r="I112" s="44"/>
      <c r="J112" s="15" t="s">
        <v>1177</v>
      </c>
    </row>
    <row r="113" spans="1:10">
      <c r="A113" s="31" t="s">
        <v>189</v>
      </c>
      <c r="B113" s="138"/>
      <c r="C113" s="34"/>
      <c r="D113" s="292">
        <v>27309</v>
      </c>
      <c r="E113" s="292">
        <v>34819</v>
      </c>
      <c r="F113" s="292">
        <v>42329</v>
      </c>
      <c r="G113" s="107"/>
      <c r="H113" s="43">
        <f t="shared" ref="H113:H114" si="36">G113/E113</f>
        <v>0</v>
      </c>
      <c r="I113" s="44">
        <f t="shared" ref="I113:I114" si="37">(F113/D113)-1</f>
        <v>0.55000183089823862</v>
      </c>
      <c r="J113" s="15" t="s">
        <v>1232</v>
      </c>
    </row>
    <row r="114" spans="1:10">
      <c r="A114" s="31" t="s">
        <v>32</v>
      </c>
      <c r="B114" s="138"/>
      <c r="C114" s="34"/>
      <c r="D114" s="298">
        <v>33735</v>
      </c>
      <c r="E114" s="298">
        <v>43097</v>
      </c>
      <c r="F114" s="298">
        <v>52458</v>
      </c>
      <c r="G114" s="149">
        <v>39099</v>
      </c>
      <c r="H114" s="43">
        <f t="shared" si="36"/>
        <v>0.90723252198528903</v>
      </c>
      <c r="I114" s="44">
        <f t="shared" si="37"/>
        <v>0.55500222321031578</v>
      </c>
      <c r="J114" s="15" t="s">
        <v>1232</v>
      </c>
    </row>
    <row r="115" spans="1:10">
      <c r="A115" s="31" t="s">
        <v>33</v>
      </c>
      <c r="B115" s="138"/>
      <c r="C115" s="34"/>
      <c r="D115" s="107"/>
      <c r="E115" s="107"/>
      <c r="F115" s="107"/>
      <c r="G115" s="107"/>
      <c r="H115" s="43"/>
      <c r="I115" s="44"/>
      <c r="J115" s="15" t="s">
        <v>1177</v>
      </c>
    </row>
    <row r="116" spans="1:10">
      <c r="A116" s="31" t="s">
        <v>34</v>
      </c>
      <c r="B116" s="138"/>
      <c r="C116" s="34"/>
      <c r="D116" s="117"/>
      <c r="E116" s="117"/>
      <c r="F116" s="117"/>
      <c r="G116" s="117"/>
      <c r="H116" s="43"/>
      <c r="I116" s="44"/>
      <c r="J116" s="15" t="s">
        <v>1177</v>
      </c>
    </row>
    <row r="117" spans="1:10">
      <c r="A117" s="31" t="s">
        <v>35</v>
      </c>
      <c r="B117" s="138"/>
      <c r="C117" s="34"/>
      <c r="D117" s="119"/>
      <c r="E117" s="119"/>
      <c r="F117" s="119"/>
      <c r="G117" s="117"/>
      <c r="H117" s="43"/>
      <c r="I117" s="44"/>
      <c r="J117" s="15" t="s">
        <v>1177</v>
      </c>
    </row>
    <row r="118" spans="1:10" ht="6" customHeight="1">
      <c r="A118" s="3"/>
      <c r="B118" s="153"/>
      <c r="C118" s="36"/>
      <c r="D118" s="150"/>
      <c r="E118" s="150"/>
      <c r="F118" s="150"/>
      <c r="G118" s="150"/>
      <c r="H118" s="45"/>
      <c r="I118" s="46"/>
      <c r="J118" s="16"/>
    </row>
    <row r="119" spans="1:10">
      <c r="A119" s="4" t="s">
        <v>1232</v>
      </c>
      <c r="B119" s="140"/>
      <c r="C119" s="37">
        <v>59</v>
      </c>
      <c r="D119" s="123">
        <f>VLOOKUP(C119,'Curr Pay Plan'!$A$2:$D$100,2)</f>
        <v>25882.959999999999</v>
      </c>
      <c r="E119" s="123">
        <f>VLOOKUP(C119,'Curr Pay Plan'!$A$2:$D$100,3)</f>
        <v>31227.452444655562</v>
      </c>
      <c r="F119" s="123">
        <f>VLOOKUP(C119,'Curr Pay Plan'!$A$2:$D$100,4)</f>
        <v>36571.944889311126</v>
      </c>
      <c r="G119" s="122"/>
      <c r="H119" s="47">
        <f t="shared" ref="H119:H121" si="38">G119/E119</f>
        <v>0</v>
      </c>
      <c r="I119" s="48">
        <f t="shared" ref="I119:I121" si="39">(F119/D119)-1</f>
        <v>0.41297382097376523</v>
      </c>
      <c r="J119" s="17"/>
    </row>
    <row r="120" spans="1:10">
      <c r="A120" s="22" t="s">
        <v>11</v>
      </c>
      <c r="B120" s="141">
        <f t="shared" ref="B120:B121" si="40">D120*104%</f>
        <v>31742.880000000001</v>
      </c>
      <c r="C120" s="55">
        <f>(D120/D119)-1</f>
        <v>0.17923143257185425</v>
      </c>
      <c r="D120" s="151">
        <f>AVERAGE(D111:D117)</f>
        <v>30522</v>
      </c>
      <c r="E120" s="151">
        <f>AVERAGE(E111:E117)</f>
        <v>38958</v>
      </c>
      <c r="F120" s="151">
        <f>AVERAGE(F111:F117)</f>
        <v>47393.5</v>
      </c>
      <c r="G120" s="151">
        <f>AVERAGE(G110:G117)</f>
        <v>39099</v>
      </c>
      <c r="H120" s="49">
        <f t="shared" si="38"/>
        <v>1.0036192823040198</v>
      </c>
      <c r="I120" s="44">
        <f t="shared" si="39"/>
        <v>0.55276521853089577</v>
      </c>
      <c r="J120" s="67" t="e">
        <f>(G120/G119)-1</f>
        <v>#DIV/0!</v>
      </c>
    </row>
    <row r="121" spans="1:10">
      <c r="A121" s="54" t="s">
        <v>21</v>
      </c>
      <c r="B121" s="141">
        <f t="shared" si="40"/>
        <v>31742.880000000001</v>
      </c>
      <c r="C121" s="55">
        <f>(D121/D119)-1</f>
        <v>0.17923143257185425</v>
      </c>
      <c r="D121" s="151">
        <f>MEDIAN(D111:D117)</f>
        <v>30522</v>
      </c>
      <c r="E121" s="151">
        <f>MEDIAN(E111:E117)</f>
        <v>38958</v>
      </c>
      <c r="F121" s="151">
        <f>MEDIAN(F111:F117)</f>
        <v>47393.5</v>
      </c>
      <c r="G121" s="151">
        <f>MEDIAN(G110:G117)</f>
        <v>39099</v>
      </c>
      <c r="H121" s="49">
        <f t="shared" si="38"/>
        <v>1.0036192823040198</v>
      </c>
      <c r="I121" s="44">
        <f t="shared" si="39"/>
        <v>0.55276521853089577</v>
      </c>
      <c r="J121" s="67" t="e">
        <f>(G121/G119)-1</f>
        <v>#DIV/0!</v>
      </c>
    </row>
    <row r="122" spans="1:10">
      <c r="A122" s="24" t="s">
        <v>24</v>
      </c>
      <c r="B122" s="142"/>
      <c r="C122" s="39">
        <v>64</v>
      </c>
      <c r="D122" s="123">
        <f>VLOOKUP(C122,'Prop Grds'!$A$2:$D$46,2)</f>
        <v>31647.912975827454</v>
      </c>
      <c r="E122" s="123">
        <f>VLOOKUP(C122,'Prop Grds'!$A$2:$D$46,3)</f>
        <v>39559.891219784316</v>
      </c>
      <c r="F122" s="123">
        <f>VLOOKUP(C122,'Prop Grds'!$A$2:$D$46,4)</f>
        <v>47471.869463741183</v>
      </c>
      <c r="G122" s="124"/>
      <c r="H122" s="52"/>
      <c r="I122" s="53"/>
      <c r="J122" s="19"/>
    </row>
    <row r="123" spans="1:10">
      <c r="A123" s="23" t="s">
        <v>25</v>
      </c>
      <c r="B123" s="142"/>
      <c r="C123" s="39"/>
      <c r="D123" s="123"/>
      <c r="E123" s="123"/>
      <c r="F123" s="123"/>
      <c r="G123" s="125"/>
      <c r="H123" s="49"/>
      <c r="I123" s="44"/>
      <c r="J123" s="20"/>
    </row>
    <row r="124" spans="1:10">
      <c r="A124" s="326"/>
      <c r="B124" s="327"/>
      <c r="C124" s="327"/>
      <c r="D124" s="327"/>
      <c r="E124" s="327"/>
      <c r="F124" s="327"/>
      <c r="G124" s="327"/>
      <c r="H124" s="327"/>
      <c r="I124" s="327"/>
      <c r="J124" s="328"/>
    </row>
  </sheetData>
  <mergeCells count="8">
    <mergeCell ref="A124:J124"/>
    <mergeCell ref="A109:J109"/>
    <mergeCell ref="A94:J94"/>
    <mergeCell ref="A16:J16"/>
    <mergeCell ref="A32:J32"/>
    <mergeCell ref="A48:J48"/>
    <mergeCell ref="A63:J63"/>
    <mergeCell ref="A79:J79"/>
  </mergeCells>
  <printOptions horizontalCentered="1"/>
  <pageMargins left="0.45" right="0.45" top="1" bottom="0.75" header="0.3" footer="0.3"/>
  <pageSetup orientation="landscape" horizontalDpi="4294967293" verticalDpi="0" r:id="rId1"/>
  <headerFooter>
    <oddHeader>&amp;C&amp;"-,Bold"&amp;16
Public Health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pane ySplit="1" topLeftCell="A2" activePane="bottomLeft" state="frozen"/>
      <selection pane="bottomLeft" activeCell="E12" sqref="E12"/>
    </sheetView>
  </sheetViews>
  <sheetFormatPr defaultRowHeight="15"/>
  <cols>
    <col min="1" max="1" width="3.42578125" style="66" bestFit="1" customWidth="1"/>
    <col min="2" max="2" width="5" style="263" bestFit="1" customWidth="1"/>
    <col min="3" max="3" width="6.28515625" bestFit="1" customWidth="1"/>
  </cols>
  <sheetData>
    <row r="1" spans="1:2" s="5" customFormat="1">
      <c r="A1" s="262" t="s">
        <v>26</v>
      </c>
      <c r="B1" s="73" t="s">
        <v>12</v>
      </c>
    </row>
    <row r="2" spans="1:2">
      <c r="A2" s="66">
        <v>0</v>
      </c>
      <c r="B2" s="263">
        <v>0.8</v>
      </c>
    </row>
    <row r="3" spans="1:2">
      <c r="A3" s="66">
        <v>1</v>
      </c>
      <c r="B3" s="263">
        <f>B2+0.023</f>
        <v>0.82300000000000006</v>
      </c>
    </row>
    <row r="4" spans="1:2">
      <c r="A4" s="66">
        <v>2</v>
      </c>
      <c r="B4" s="263">
        <f t="shared" ref="B4:B10" si="0">B3+0.024</f>
        <v>0.84700000000000009</v>
      </c>
    </row>
    <row r="5" spans="1:2">
      <c r="A5" s="66">
        <v>3</v>
      </c>
      <c r="B5" s="263">
        <f t="shared" si="0"/>
        <v>0.87100000000000011</v>
      </c>
    </row>
    <row r="6" spans="1:2">
      <c r="A6" s="66">
        <v>4</v>
      </c>
      <c r="B6" s="263">
        <f t="shared" si="0"/>
        <v>0.89500000000000013</v>
      </c>
    </row>
    <row r="7" spans="1:2">
      <c r="A7" s="66">
        <v>5</v>
      </c>
      <c r="B7" s="263">
        <f t="shared" si="0"/>
        <v>0.91900000000000015</v>
      </c>
    </row>
    <row r="8" spans="1:2">
      <c r="A8" s="66">
        <v>6</v>
      </c>
      <c r="B8" s="263">
        <f t="shared" si="0"/>
        <v>0.94300000000000017</v>
      </c>
    </row>
    <row r="9" spans="1:2">
      <c r="A9" s="66">
        <v>7</v>
      </c>
      <c r="B9" s="263">
        <f t="shared" si="0"/>
        <v>0.96700000000000019</v>
      </c>
    </row>
    <row r="10" spans="1:2">
      <c r="A10" s="66">
        <v>8</v>
      </c>
      <c r="B10" s="263">
        <f t="shared" si="0"/>
        <v>0.99100000000000021</v>
      </c>
    </row>
    <row r="11" spans="1:2">
      <c r="A11" s="66">
        <v>9</v>
      </c>
      <c r="B11" s="263">
        <v>1</v>
      </c>
    </row>
    <row r="12" spans="1:2">
      <c r="A12" s="66">
        <v>10</v>
      </c>
      <c r="B12" s="263">
        <v>1</v>
      </c>
    </row>
    <row r="13" spans="1:2">
      <c r="A13" s="66">
        <v>11</v>
      </c>
      <c r="B13" s="263">
        <v>1</v>
      </c>
    </row>
    <row r="14" spans="1:2">
      <c r="A14" s="66">
        <v>12</v>
      </c>
      <c r="B14" s="263">
        <v>1</v>
      </c>
    </row>
    <row r="15" spans="1:2">
      <c r="A15" s="66">
        <v>13</v>
      </c>
      <c r="B15" s="263">
        <v>1</v>
      </c>
    </row>
    <row r="16" spans="1:2">
      <c r="A16" s="66">
        <v>14</v>
      </c>
      <c r="B16" s="263">
        <v>1</v>
      </c>
    </row>
    <row r="17" spans="1:2">
      <c r="A17" s="66">
        <v>15</v>
      </c>
      <c r="B17" s="263">
        <v>1</v>
      </c>
    </row>
    <row r="18" spans="1:2">
      <c r="A18" s="66">
        <v>16</v>
      </c>
      <c r="B18" s="263">
        <v>1</v>
      </c>
    </row>
    <row r="19" spans="1:2">
      <c r="A19" s="66">
        <v>17</v>
      </c>
      <c r="B19" s="263">
        <v>1</v>
      </c>
    </row>
    <row r="20" spans="1:2">
      <c r="A20" s="66">
        <v>18</v>
      </c>
      <c r="B20" s="263">
        <v>1</v>
      </c>
    </row>
    <row r="21" spans="1:2">
      <c r="A21" s="66">
        <v>19</v>
      </c>
      <c r="B21" s="263">
        <v>1</v>
      </c>
    </row>
    <row r="22" spans="1:2">
      <c r="A22" s="66">
        <v>20</v>
      </c>
      <c r="B22" s="263">
        <v>1</v>
      </c>
    </row>
    <row r="23" spans="1:2">
      <c r="A23" s="66">
        <v>21</v>
      </c>
      <c r="B23" s="263">
        <v>1</v>
      </c>
    </row>
    <row r="24" spans="1:2">
      <c r="A24" s="66">
        <v>22</v>
      </c>
      <c r="B24" s="263">
        <v>1</v>
      </c>
    </row>
    <row r="25" spans="1:2">
      <c r="A25" s="66">
        <v>23</v>
      </c>
      <c r="B25" s="263">
        <v>1</v>
      </c>
    </row>
    <row r="26" spans="1:2">
      <c r="A26" s="66">
        <v>24</v>
      </c>
      <c r="B26" s="263">
        <v>1</v>
      </c>
    </row>
    <row r="27" spans="1:2">
      <c r="A27" s="66">
        <v>25</v>
      </c>
      <c r="B27" s="263">
        <v>1</v>
      </c>
    </row>
    <row r="28" spans="1:2">
      <c r="A28" s="66">
        <v>26</v>
      </c>
      <c r="B28" s="263">
        <v>1</v>
      </c>
    </row>
    <row r="29" spans="1:2">
      <c r="A29" s="66">
        <v>27</v>
      </c>
      <c r="B29" s="263">
        <v>1</v>
      </c>
    </row>
    <row r="30" spans="1:2">
      <c r="A30" s="66">
        <v>28</v>
      </c>
      <c r="B30" s="263">
        <v>1</v>
      </c>
    </row>
    <row r="31" spans="1:2">
      <c r="A31" s="66">
        <v>29</v>
      </c>
      <c r="B31" s="263">
        <v>1</v>
      </c>
    </row>
    <row r="32" spans="1:2">
      <c r="A32" s="66">
        <v>30</v>
      </c>
      <c r="B32" s="263">
        <v>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37"/>
  <sheetViews>
    <sheetView zoomScaleNormal="100" workbookViewId="0">
      <pane ySplit="1" topLeftCell="A23" activePane="bottomLeft" state="frozen"/>
      <selection activeCell="L22" sqref="L22"/>
      <selection pane="bottomLeft" activeCell="B22" sqref="B22"/>
    </sheetView>
  </sheetViews>
  <sheetFormatPr defaultColWidth="8.85546875" defaultRowHeight="15"/>
  <cols>
    <col min="1" max="1" width="29.140625" style="14" bestFit="1" customWidth="1"/>
    <col min="2" max="2" width="8.7109375" style="11" customWidth="1"/>
    <col min="3" max="3" width="4" style="11" bestFit="1" customWidth="1"/>
    <col min="4" max="5" width="7.28515625" style="11" bestFit="1" customWidth="1"/>
    <col min="6" max="6" width="7.5703125" style="11" bestFit="1" customWidth="1"/>
    <col min="7" max="7" width="7.28515625" style="11" customWidth="1"/>
    <col min="8" max="8" width="8.28515625" style="11" customWidth="1"/>
    <col min="9" max="9" width="7.5703125" style="11" customWidth="1"/>
    <col min="10" max="10" width="34.7109375" style="14" bestFit="1" customWidth="1"/>
    <col min="11" max="16384" width="8.85546875" style="6"/>
  </cols>
  <sheetData>
    <row r="1" spans="1:14" s="11" customFormat="1" ht="30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28</v>
      </c>
      <c r="B2" s="138"/>
      <c r="C2" s="34"/>
      <c r="D2" s="117"/>
      <c r="E2" s="117"/>
      <c r="F2" s="117"/>
      <c r="G2" s="117"/>
      <c r="H2" s="43" t="e">
        <f>G2/E2</f>
        <v>#DIV/0!</v>
      </c>
      <c r="I2" s="44" t="e">
        <f>(F2/D2)-1</f>
        <v>#DIV/0!</v>
      </c>
      <c r="J2" s="15"/>
      <c r="K2" s="29"/>
      <c r="L2" s="29"/>
      <c r="M2" s="29"/>
      <c r="N2" s="29"/>
    </row>
    <row r="3" spans="1:14">
      <c r="A3" s="31" t="s">
        <v>31</v>
      </c>
      <c r="B3" s="138"/>
      <c r="C3" s="34"/>
      <c r="D3" s="117"/>
      <c r="E3" s="117"/>
      <c r="F3" s="117"/>
      <c r="G3" s="117"/>
      <c r="H3" s="43" t="e">
        <f t="shared" ref="H3:H12" si="0">G3/E3</f>
        <v>#DIV/0!</v>
      </c>
      <c r="I3" s="44" t="e">
        <f t="shared" ref="I3:I12" si="1">(F3/D3)-1</f>
        <v>#DIV/0!</v>
      </c>
      <c r="J3" s="15"/>
      <c r="K3" s="29"/>
      <c r="L3" s="29"/>
      <c r="M3" s="29"/>
      <c r="N3" s="29"/>
    </row>
    <row r="4" spans="1:14">
      <c r="A4" s="31" t="s">
        <v>187</v>
      </c>
      <c r="B4" s="138"/>
      <c r="C4" s="35"/>
      <c r="D4" s="117"/>
      <c r="E4" s="117"/>
      <c r="F4" s="117"/>
      <c r="G4" s="117"/>
      <c r="H4" s="43" t="e">
        <f t="shared" si="0"/>
        <v>#DIV/0!</v>
      </c>
      <c r="I4" s="44" t="e">
        <f t="shared" si="1"/>
        <v>#DIV/0!</v>
      </c>
      <c r="J4" s="21"/>
      <c r="K4" s="29"/>
      <c r="L4" s="29"/>
      <c r="M4" s="29"/>
      <c r="N4" s="29"/>
    </row>
    <row r="5" spans="1:14">
      <c r="A5" s="13"/>
      <c r="C5" s="34"/>
      <c r="D5" s="117"/>
      <c r="E5" s="117"/>
      <c r="F5" s="117"/>
      <c r="G5" s="117"/>
      <c r="H5" s="43"/>
      <c r="I5" s="44"/>
      <c r="J5" s="15"/>
      <c r="K5" s="29"/>
      <c r="L5" s="29"/>
      <c r="M5" s="29"/>
      <c r="N5" s="29"/>
    </row>
    <row r="6" spans="1:14">
      <c r="A6" s="31" t="s">
        <v>188</v>
      </c>
      <c r="B6" s="138"/>
      <c r="C6" s="34"/>
      <c r="D6" s="293">
        <v>66699</v>
      </c>
      <c r="E6" s="293">
        <v>79152</v>
      </c>
      <c r="F6" s="293">
        <v>93954</v>
      </c>
      <c r="G6" s="117"/>
      <c r="H6" s="43">
        <f t="shared" si="0"/>
        <v>0</v>
      </c>
      <c r="I6" s="44">
        <f t="shared" si="1"/>
        <v>0.40862681599424278</v>
      </c>
      <c r="J6" s="15" t="s">
        <v>1321</v>
      </c>
      <c r="K6" s="29"/>
      <c r="L6" s="29"/>
      <c r="M6" s="29"/>
      <c r="N6" s="29"/>
    </row>
    <row r="7" spans="1:14">
      <c r="A7" s="31" t="s">
        <v>29</v>
      </c>
      <c r="B7" s="138"/>
      <c r="C7" s="34"/>
      <c r="D7" s="117"/>
      <c r="E7" s="117"/>
      <c r="F7" s="117"/>
      <c r="G7" s="117"/>
      <c r="H7" s="43" t="e">
        <f t="shared" si="0"/>
        <v>#DIV/0!</v>
      </c>
      <c r="I7" s="44" t="e">
        <f t="shared" si="1"/>
        <v>#DIV/0!</v>
      </c>
      <c r="J7" s="15"/>
      <c r="K7" s="29"/>
      <c r="L7" s="29"/>
      <c r="M7" s="29"/>
      <c r="N7" s="29"/>
    </row>
    <row r="8" spans="1:14">
      <c r="A8" s="31" t="s">
        <v>189</v>
      </c>
      <c r="B8" s="138"/>
      <c r="C8" s="34"/>
      <c r="D8" s="117"/>
      <c r="E8" s="117"/>
      <c r="F8" s="117"/>
      <c r="G8" s="117"/>
      <c r="H8" s="43"/>
      <c r="I8" s="44"/>
      <c r="J8" s="15" t="s">
        <v>275</v>
      </c>
      <c r="K8" s="29"/>
      <c r="L8" s="29"/>
      <c r="M8" s="29"/>
      <c r="N8" s="29"/>
    </row>
    <row r="9" spans="1:14">
      <c r="A9" s="31" t="s">
        <v>32</v>
      </c>
      <c r="B9" s="138"/>
      <c r="C9" s="34"/>
      <c r="D9" s="117">
        <v>77102</v>
      </c>
      <c r="E9" s="117">
        <v>98690</v>
      </c>
      <c r="F9" s="117">
        <v>120279</v>
      </c>
      <c r="G9" s="117"/>
      <c r="H9" s="43">
        <f t="shared" si="0"/>
        <v>0</v>
      </c>
      <c r="I9" s="44">
        <f t="shared" si="1"/>
        <v>0.55999844362013951</v>
      </c>
      <c r="J9" s="15" t="s">
        <v>1262</v>
      </c>
      <c r="K9" s="29"/>
      <c r="L9" s="29"/>
      <c r="M9" s="29"/>
      <c r="N9" s="29"/>
    </row>
    <row r="10" spans="1:14">
      <c r="A10" s="31" t="s">
        <v>33</v>
      </c>
      <c r="B10" s="138"/>
      <c r="C10" s="34"/>
      <c r="D10" s="117"/>
      <c r="E10" s="117"/>
      <c r="F10" s="117"/>
      <c r="G10" s="117"/>
      <c r="H10" s="43" t="e">
        <f t="shared" si="0"/>
        <v>#DIV/0!</v>
      </c>
      <c r="I10" s="44" t="e">
        <f t="shared" si="1"/>
        <v>#DIV/0!</v>
      </c>
      <c r="J10" s="15"/>
      <c r="K10" s="29"/>
      <c r="L10" s="29"/>
      <c r="M10" s="29"/>
      <c r="N10" s="29"/>
    </row>
    <row r="11" spans="1:14">
      <c r="A11" s="31" t="s">
        <v>34</v>
      </c>
      <c r="B11" s="138"/>
      <c r="C11" s="34"/>
      <c r="D11" s="117"/>
      <c r="E11" s="117"/>
      <c r="F11" s="117"/>
      <c r="G11" s="117"/>
      <c r="H11" s="43" t="e">
        <f t="shared" si="0"/>
        <v>#DIV/0!</v>
      </c>
      <c r="I11" s="44" t="e">
        <f t="shared" si="1"/>
        <v>#DIV/0!</v>
      </c>
      <c r="J11" s="15"/>
      <c r="K11" s="29"/>
      <c r="L11" s="29"/>
      <c r="M11" s="29"/>
      <c r="N11" s="29"/>
    </row>
    <row r="12" spans="1:14">
      <c r="A12" s="31" t="s">
        <v>35</v>
      </c>
      <c r="B12" s="138"/>
      <c r="C12" s="34"/>
      <c r="D12" s="119"/>
      <c r="E12" s="119"/>
      <c r="F12" s="119"/>
      <c r="G12" s="117"/>
      <c r="H12" s="43" t="e">
        <f t="shared" si="0"/>
        <v>#DIV/0!</v>
      </c>
      <c r="I12" s="44" t="e">
        <f t="shared" si="1"/>
        <v>#DIV/0!</v>
      </c>
      <c r="J12" s="15"/>
      <c r="K12" s="29"/>
      <c r="L12" s="29"/>
      <c r="M12" s="29"/>
      <c r="N12" s="29"/>
    </row>
    <row r="13" spans="1:14" ht="4.9000000000000004" customHeight="1">
      <c r="A13" s="3"/>
      <c r="B13" s="153"/>
      <c r="C13" s="36"/>
      <c r="D13" s="150"/>
      <c r="E13" s="150"/>
      <c r="F13" s="150"/>
      <c r="G13" s="150"/>
      <c r="H13" s="45"/>
      <c r="I13" s="46"/>
      <c r="J13" s="16"/>
      <c r="K13" s="29"/>
      <c r="L13" s="29"/>
      <c r="M13" s="29"/>
      <c r="N13" s="29"/>
    </row>
    <row r="14" spans="1:14">
      <c r="A14" s="4" t="s">
        <v>276</v>
      </c>
      <c r="B14" s="140"/>
      <c r="C14" s="37">
        <v>79</v>
      </c>
      <c r="D14" s="123">
        <f>VLOOKUP(C14,'Curr Pay Plan'!$A$2:$D$100,2)</f>
        <v>69492.89</v>
      </c>
      <c r="E14" s="123">
        <f>VLOOKUP(C14,'Curr Pay Plan'!$A$2:$D$100,3)</f>
        <v>83842.262156904791</v>
      </c>
      <c r="F14" s="123">
        <f>VLOOKUP(C14,'Curr Pay Plan'!$A$2:$D$100,4)</f>
        <v>98191.634313809598</v>
      </c>
      <c r="G14" s="122">
        <v>86787</v>
      </c>
      <c r="H14" s="47">
        <f t="shared" ref="H14:H16" si="2">G14/E14</f>
        <v>1.0351223567606553</v>
      </c>
      <c r="I14" s="48">
        <f t="shared" ref="I14:I16" si="3">(F14/D14)-1</f>
        <v>0.41297382097376589</v>
      </c>
      <c r="J14" s="17"/>
      <c r="K14" s="7"/>
      <c r="L14" s="7"/>
      <c r="M14" s="7"/>
      <c r="N14" s="7"/>
    </row>
    <row r="15" spans="1:14">
      <c r="A15" s="22" t="s">
        <v>11</v>
      </c>
      <c r="B15" s="141">
        <f t="shared" ref="B15:B16" si="4">D15*104%</f>
        <v>74776.52</v>
      </c>
      <c r="C15" s="55">
        <f>(D15/D14)-1</f>
        <v>3.464541480430583E-2</v>
      </c>
      <c r="D15" s="151">
        <f>AVERAGE(D6:D12)</f>
        <v>71900.5</v>
      </c>
      <c r="E15" s="151">
        <f>AVERAGE(E6:E12)</f>
        <v>88921</v>
      </c>
      <c r="F15" s="151">
        <f>AVERAGE(F6:F12)</f>
        <v>107116.5</v>
      </c>
      <c r="G15" s="151" t="e">
        <f>AVERAGE(G5:G12)</f>
        <v>#DIV/0!</v>
      </c>
      <c r="H15" s="49" t="e">
        <f t="shared" si="2"/>
        <v>#DIV/0!</v>
      </c>
      <c r="I15" s="44">
        <f t="shared" si="3"/>
        <v>0.48978797087641945</v>
      </c>
      <c r="J15" s="67" t="e">
        <f>(G15/G14)-1</f>
        <v>#DIV/0!</v>
      </c>
      <c r="K15" s="29"/>
      <c r="L15" s="29"/>
      <c r="M15" s="29"/>
      <c r="N15" s="29"/>
    </row>
    <row r="16" spans="1:14">
      <c r="A16" s="30" t="s">
        <v>21</v>
      </c>
      <c r="B16" s="141">
        <f t="shared" si="4"/>
        <v>74776.52</v>
      </c>
      <c r="C16" s="55">
        <f>(D16/D14)-1</f>
        <v>3.464541480430583E-2</v>
      </c>
      <c r="D16" s="151">
        <f>MEDIAN(D6:D12)</f>
        <v>71900.5</v>
      </c>
      <c r="E16" s="151">
        <f>MEDIAN(E6:E12)</f>
        <v>88921</v>
      </c>
      <c r="F16" s="151">
        <f>MEDIAN(F6:F12)</f>
        <v>107116.5</v>
      </c>
      <c r="G16" s="151" t="e">
        <f>MEDIAN(G5:G12)</f>
        <v>#NUM!</v>
      </c>
      <c r="H16" s="49" t="e">
        <f t="shared" si="2"/>
        <v>#NUM!</v>
      </c>
      <c r="I16" s="44">
        <f t="shared" si="3"/>
        <v>0.48978797087641945</v>
      </c>
      <c r="J16" s="67" t="e">
        <f>(G16/G14)-1</f>
        <v>#NUM!</v>
      </c>
      <c r="K16" s="29"/>
      <c r="L16" s="29"/>
      <c r="M16" s="29"/>
      <c r="N16" s="29"/>
    </row>
    <row r="17" spans="1:14">
      <c r="A17" s="24" t="s">
        <v>24</v>
      </c>
      <c r="B17" s="142"/>
      <c r="C17" s="39"/>
      <c r="D17" s="123" t="e">
        <f>VLOOKUP(C17,'Prop Grds'!$A$2:$D$46,2)</f>
        <v>#N/A</v>
      </c>
      <c r="E17" s="123" t="e">
        <f>VLOOKUP(C17,'Prop Grds'!$A$2:$D$46,3)</f>
        <v>#N/A</v>
      </c>
      <c r="F17" s="123" t="e">
        <f>VLOOKUP(C17,'Prop Grds'!$A$2:$D$46,4)</f>
        <v>#N/A</v>
      </c>
      <c r="G17" s="124"/>
      <c r="H17" s="52"/>
      <c r="I17" s="53"/>
      <c r="J17" s="19"/>
      <c r="K17" s="29"/>
      <c r="L17" s="29"/>
      <c r="M17" s="29"/>
      <c r="N17" s="29"/>
    </row>
    <row r="18" spans="1:14">
      <c r="A18" s="23" t="s">
        <v>25</v>
      </c>
      <c r="B18" s="142"/>
      <c r="C18" s="39"/>
      <c r="D18" s="123"/>
      <c r="E18" s="123"/>
      <c r="F18" s="123"/>
      <c r="G18" s="125"/>
      <c r="H18" s="49"/>
      <c r="I18" s="44"/>
      <c r="J18" s="20"/>
    </row>
    <row r="19" spans="1:14" ht="28.9" customHeight="1">
      <c r="A19" s="326"/>
      <c r="B19" s="327"/>
      <c r="C19" s="327"/>
      <c r="D19" s="327"/>
      <c r="E19" s="327"/>
      <c r="F19" s="327"/>
      <c r="G19" s="327"/>
      <c r="H19" s="327"/>
      <c r="I19" s="327"/>
      <c r="J19" s="328"/>
    </row>
    <row r="20" spans="1:14">
      <c r="A20" s="31" t="s">
        <v>28</v>
      </c>
      <c r="B20" s="138"/>
      <c r="C20" s="34"/>
      <c r="D20" s="117"/>
      <c r="E20" s="117"/>
      <c r="F20" s="117"/>
      <c r="G20" s="117"/>
      <c r="H20" s="43" t="e">
        <f>G20/E20</f>
        <v>#DIV/0!</v>
      </c>
      <c r="I20" s="44" t="e">
        <f>(F20/D20)-1</f>
        <v>#DIV/0!</v>
      </c>
      <c r="J20" s="15"/>
    </row>
    <row r="21" spans="1:14">
      <c r="A21" s="31" t="s">
        <v>31</v>
      </c>
      <c r="B21" s="138"/>
      <c r="C21" s="34"/>
      <c r="D21" s="117"/>
      <c r="E21" s="117"/>
      <c r="F21" s="117"/>
      <c r="G21" s="117"/>
      <c r="H21" s="43" t="e">
        <f t="shared" ref="H21:H22" si="5">G21/E21</f>
        <v>#DIV/0!</v>
      </c>
      <c r="I21" s="44" t="e">
        <f t="shared" ref="I21:I22" si="6">(F21/D21)-1</f>
        <v>#DIV/0!</v>
      </c>
      <c r="J21" s="15"/>
    </row>
    <row r="22" spans="1:14">
      <c r="A22" s="31" t="s">
        <v>187</v>
      </c>
      <c r="B22" s="138"/>
      <c r="C22" s="35"/>
      <c r="D22" s="117"/>
      <c r="E22" s="117"/>
      <c r="F22" s="117"/>
      <c r="G22" s="117"/>
      <c r="H22" s="43" t="e">
        <f t="shared" si="5"/>
        <v>#DIV/0!</v>
      </c>
      <c r="I22" s="44" t="e">
        <f t="shared" si="6"/>
        <v>#DIV/0!</v>
      </c>
      <c r="J22" s="21"/>
    </row>
    <row r="23" spans="1:14">
      <c r="A23" s="13"/>
      <c r="C23" s="34"/>
      <c r="D23" s="117"/>
      <c r="E23" s="117"/>
      <c r="F23" s="117"/>
      <c r="G23" s="117"/>
      <c r="H23" s="43"/>
      <c r="I23" s="44"/>
      <c r="J23" s="15"/>
    </row>
    <row r="24" spans="1:14">
      <c r="A24" s="31" t="s">
        <v>188</v>
      </c>
      <c r="B24" s="138"/>
      <c r="C24" s="34"/>
      <c r="D24" s="293">
        <v>35298</v>
      </c>
      <c r="E24" s="293">
        <v>41829</v>
      </c>
      <c r="F24" s="293">
        <v>49593</v>
      </c>
      <c r="G24" s="117"/>
      <c r="H24" s="43">
        <f t="shared" ref="H24:H25" si="7">G24/E24</f>
        <v>0</v>
      </c>
      <c r="I24" s="44">
        <f t="shared" ref="I24:I25" si="8">(F24/D24)-1</f>
        <v>0.40498045215026357</v>
      </c>
      <c r="J24" s="15" t="s">
        <v>1322</v>
      </c>
    </row>
    <row r="25" spans="1:14">
      <c r="A25" s="31" t="s">
        <v>29</v>
      </c>
      <c r="B25" s="138"/>
      <c r="C25" s="34"/>
      <c r="D25" s="117"/>
      <c r="E25" s="117"/>
      <c r="F25" s="117"/>
      <c r="G25" s="117"/>
      <c r="H25" s="43" t="e">
        <f t="shared" si="7"/>
        <v>#DIV/0!</v>
      </c>
      <c r="I25" s="44" t="e">
        <f t="shared" si="8"/>
        <v>#DIV/0!</v>
      </c>
      <c r="J25" s="15"/>
    </row>
    <row r="26" spans="1:14">
      <c r="A26" s="31" t="s">
        <v>189</v>
      </c>
      <c r="B26" s="138"/>
      <c r="C26" s="34"/>
      <c r="D26" s="117"/>
      <c r="E26" s="117"/>
      <c r="F26" s="117"/>
      <c r="G26" s="117"/>
      <c r="H26" s="43"/>
      <c r="I26" s="44"/>
      <c r="J26" s="15" t="s">
        <v>275</v>
      </c>
    </row>
    <row r="27" spans="1:14">
      <c r="A27" s="31" t="s">
        <v>32</v>
      </c>
      <c r="B27" s="138"/>
      <c r="C27" s="34"/>
      <c r="D27" s="117">
        <v>36415</v>
      </c>
      <c r="E27" s="117">
        <v>46611</v>
      </c>
      <c r="F27" s="117">
        <v>56808</v>
      </c>
      <c r="G27" s="117"/>
      <c r="H27" s="43">
        <f t="shared" ref="H27:H30" si="9">G27/E27</f>
        <v>0</v>
      </c>
      <c r="I27" s="44">
        <f t="shared" ref="I27:I30" si="10">(F27/D27)-1</f>
        <v>0.56001647672662358</v>
      </c>
      <c r="J27" s="15" t="s">
        <v>1261</v>
      </c>
    </row>
    <row r="28" spans="1:14">
      <c r="A28" s="31" t="s">
        <v>33</v>
      </c>
      <c r="B28" s="138"/>
      <c r="C28" s="34"/>
      <c r="D28" s="117"/>
      <c r="E28" s="117"/>
      <c r="F28" s="117"/>
      <c r="G28" s="117"/>
      <c r="H28" s="43" t="e">
        <f t="shared" si="9"/>
        <v>#DIV/0!</v>
      </c>
      <c r="I28" s="44" t="e">
        <f t="shared" si="10"/>
        <v>#DIV/0!</v>
      </c>
      <c r="J28" s="15"/>
    </row>
    <row r="29" spans="1:14">
      <c r="A29" s="31" t="s">
        <v>34</v>
      </c>
      <c r="B29" s="138"/>
      <c r="C29" s="34"/>
      <c r="D29" s="117"/>
      <c r="E29" s="117"/>
      <c r="F29" s="117"/>
      <c r="G29" s="117"/>
      <c r="H29" s="43" t="e">
        <f t="shared" si="9"/>
        <v>#DIV/0!</v>
      </c>
      <c r="I29" s="44" t="e">
        <f t="shared" si="10"/>
        <v>#DIV/0!</v>
      </c>
      <c r="J29" s="15"/>
    </row>
    <row r="30" spans="1:14">
      <c r="A30" s="31" t="s">
        <v>35</v>
      </c>
      <c r="B30" s="138"/>
      <c r="C30" s="34"/>
      <c r="D30" s="119"/>
      <c r="E30" s="119"/>
      <c r="F30" s="119"/>
      <c r="G30" s="117"/>
      <c r="H30" s="43" t="e">
        <f t="shared" si="9"/>
        <v>#DIV/0!</v>
      </c>
      <c r="I30" s="44" t="e">
        <f t="shared" si="10"/>
        <v>#DIV/0!</v>
      </c>
      <c r="J30" s="15"/>
    </row>
    <row r="31" spans="1:14" ht="6" customHeight="1">
      <c r="A31" s="3"/>
      <c r="B31" s="153"/>
      <c r="C31" s="36"/>
      <c r="D31" s="150"/>
      <c r="E31" s="150"/>
      <c r="F31" s="150"/>
      <c r="G31" s="150"/>
      <c r="H31" s="45"/>
      <c r="I31" s="46"/>
      <c r="J31" s="16"/>
    </row>
    <row r="32" spans="1:14">
      <c r="A32" s="4" t="s">
        <v>274</v>
      </c>
      <c r="B32" s="140"/>
      <c r="C32" s="37">
        <v>62</v>
      </c>
      <c r="D32" s="123">
        <f>VLOOKUP(C32,'Curr Pay Plan'!$A$2:$D$100,2)</f>
        <v>30014.34</v>
      </c>
      <c r="E32" s="123">
        <f>VLOOKUP(C32,'Curr Pay Plan'!$A$2:$D$100,3)</f>
        <v>36211.908336902867</v>
      </c>
      <c r="F32" s="123">
        <f>VLOOKUP(C32,'Curr Pay Plan'!$A$2:$D$100,4)</f>
        <v>42409.476673805737</v>
      </c>
      <c r="G32" s="122">
        <v>37506</v>
      </c>
      <c r="H32" s="47">
        <f t="shared" ref="H32:H34" si="11">G32/E32</f>
        <v>1.0357366325755981</v>
      </c>
      <c r="I32" s="48">
        <f t="shared" ref="I32:I34" si="12">(F32/D32)-1</f>
        <v>0.41297382097376567</v>
      </c>
      <c r="J32" s="17"/>
    </row>
    <row r="33" spans="1:10">
      <c r="A33" s="22" t="s">
        <v>11</v>
      </c>
      <c r="B33" s="141">
        <f t="shared" ref="B33:B34" si="13">D33*104%</f>
        <v>37290.76</v>
      </c>
      <c r="C33" s="55">
        <f>(D33/D32)-1</f>
        <v>0.1946456260574112</v>
      </c>
      <c r="D33" s="151">
        <f>AVERAGE(D24:D30)</f>
        <v>35856.5</v>
      </c>
      <c r="E33" s="151">
        <f>AVERAGE(E24:E30)</f>
        <v>44220</v>
      </c>
      <c r="F33" s="151">
        <f>AVERAGE(F24:F30)</f>
        <v>53200.5</v>
      </c>
      <c r="G33" s="151" t="e">
        <f>AVERAGE(G23:G30)</f>
        <v>#DIV/0!</v>
      </c>
      <c r="H33" s="49" t="e">
        <f t="shared" si="11"/>
        <v>#DIV/0!</v>
      </c>
      <c r="I33" s="44">
        <f t="shared" si="12"/>
        <v>0.4837058831732044</v>
      </c>
      <c r="J33" s="67" t="e">
        <f>(G33/G32)-1</f>
        <v>#DIV/0!</v>
      </c>
    </row>
    <row r="34" spans="1:10">
      <c r="A34" s="30" t="s">
        <v>21</v>
      </c>
      <c r="B34" s="141">
        <f t="shared" si="13"/>
        <v>37290.76</v>
      </c>
      <c r="C34" s="55">
        <f>(D34/D32)-1</f>
        <v>0.1946456260574112</v>
      </c>
      <c r="D34" s="151">
        <f>MEDIAN(D24:D30)</f>
        <v>35856.5</v>
      </c>
      <c r="E34" s="151">
        <f>MEDIAN(E24:E30)</f>
        <v>44220</v>
      </c>
      <c r="F34" s="151">
        <f>MEDIAN(F24:F30)</f>
        <v>53200.5</v>
      </c>
      <c r="G34" s="151" t="e">
        <f>MEDIAN(G23:G30)</f>
        <v>#NUM!</v>
      </c>
      <c r="H34" s="49" t="e">
        <f t="shared" si="11"/>
        <v>#NUM!</v>
      </c>
      <c r="I34" s="44">
        <f t="shared" si="12"/>
        <v>0.4837058831732044</v>
      </c>
      <c r="J34" s="67" t="e">
        <f>(G34/G32)-1</f>
        <v>#NUM!</v>
      </c>
    </row>
    <row r="35" spans="1:10">
      <c r="A35" s="24" t="s">
        <v>24</v>
      </c>
      <c r="B35" s="142"/>
      <c r="C35" s="39"/>
      <c r="D35" s="123" t="e">
        <f>VLOOKUP(C35,'Prop Grds'!$A$2:$D$46,2)</f>
        <v>#N/A</v>
      </c>
      <c r="E35" s="123" t="e">
        <f>VLOOKUP(C35,'Prop Grds'!$A$2:$D$46,3)</f>
        <v>#N/A</v>
      </c>
      <c r="F35" s="123" t="e">
        <f>VLOOKUP(C35,'Prop Grds'!$A$2:$D$46,4)</f>
        <v>#N/A</v>
      </c>
      <c r="G35" s="124"/>
      <c r="H35" s="52"/>
      <c r="I35" s="53"/>
      <c r="J35" s="19"/>
    </row>
    <row r="36" spans="1:10">
      <c r="A36" s="23" t="s">
        <v>25</v>
      </c>
      <c r="B36" s="142"/>
      <c r="C36" s="39"/>
      <c r="D36" s="123"/>
      <c r="E36" s="123"/>
      <c r="F36" s="123"/>
      <c r="G36" s="125"/>
      <c r="H36" s="49"/>
      <c r="I36" s="44"/>
      <c r="J36" s="20"/>
    </row>
    <row r="37" spans="1:10">
      <c r="A37" s="326"/>
      <c r="B37" s="327"/>
      <c r="C37" s="327"/>
      <c r="D37" s="327"/>
      <c r="E37" s="327"/>
      <c r="F37" s="327"/>
      <c r="G37" s="327"/>
      <c r="H37" s="327"/>
      <c r="I37" s="327"/>
      <c r="J37" s="328"/>
    </row>
  </sheetData>
  <mergeCells count="2">
    <mergeCell ref="A19:J19"/>
    <mergeCell ref="A37:J37"/>
  </mergeCells>
  <printOptions horizontalCentered="1" verticalCentered="1"/>
  <pageMargins left="0.7" right="0.7" top="0.75" bottom="0.75" header="0.3" footer="0.3"/>
  <pageSetup orientation="landscape" horizontalDpi="4294967293" verticalDpi="0" r:id="rId1"/>
  <headerFooter>
    <oddHeader>&amp;C
&amp;"-,Bold"&amp;16Public Works - Landfill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391"/>
  <sheetViews>
    <sheetView zoomScaleNormal="100" workbookViewId="0">
      <pane ySplit="1" topLeftCell="A362" activePane="bottomLeft" state="frozen"/>
      <selection activeCell="L22" sqref="L22"/>
      <selection pane="bottomLeft" activeCell="C49" sqref="C49"/>
    </sheetView>
  </sheetViews>
  <sheetFormatPr defaultColWidth="8.85546875" defaultRowHeight="15"/>
  <cols>
    <col min="1" max="1" width="20.42578125" style="14" customWidth="1"/>
    <col min="2" max="2" width="8.140625" style="11" customWidth="1"/>
    <col min="3" max="3" width="7.5703125" style="11" customWidth="1"/>
    <col min="4" max="4" width="7.42578125" style="11" bestFit="1" customWidth="1"/>
    <col min="5" max="6" width="7.5703125" style="11" bestFit="1" customWidth="1"/>
    <col min="7" max="7" width="7.5703125" style="11" customWidth="1"/>
    <col min="8" max="8" width="6" style="11" customWidth="1"/>
    <col min="9" max="9" width="7.28515625" style="11" customWidth="1"/>
    <col min="10" max="10" width="24" style="11" customWidth="1"/>
    <col min="11" max="16384" width="8.85546875" style="11"/>
  </cols>
  <sheetData>
    <row r="1" spans="1:14">
      <c r="A1" s="156" t="s">
        <v>18</v>
      </c>
      <c r="B1" s="157">
        <v>0.04</v>
      </c>
      <c r="C1" s="158" t="s">
        <v>14</v>
      </c>
      <c r="D1" s="159" t="s">
        <v>15</v>
      </c>
      <c r="E1" s="159" t="s">
        <v>13</v>
      </c>
      <c r="F1" s="159" t="s">
        <v>16</v>
      </c>
      <c r="G1" s="159" t="s">
        <v>19</v>
      </c>
      <c r="H1" s="160" t="s">
        <v>12</v>
      </c>
      <c r="I1" s="161" t="s">
        <v>17</v>
      </c>
      <c r="J1" s="158" t="s">
        <v>20</v>
      </c>
    </row>
    <row r="2" spans="1:14">
      <c r="A2" s="162" t="s">
        <v>28</v>
      </c>
      <c r="B2" s="138"/>
      <c r="C2" s="34"/>
      <c r="D2" s="292">
        <v>87361</v>
      </c>
      <c r="E2" s="292">
        <v>109201</v>
      </c>
      <c r="F2" s="292">
        <v>131042</v>
      </c>
      <c r="G2" s="107"/>
      <c r="H2" s="43">
        <f>G2/E2</f>
        <v>0</v>
      </c>
      <c r="I2" s="51">
        <f>(F2/D2)-1</f>
        <v>0.50000572337770866</v>
      </c>
      <c r="J2" s="14" t="s">
        <v>149</v>
      </c>
      <c r="K2" s="117"/>
      <c r="L2" s="117"/>
      <c r="M2" s="117"/>
      <c r="N2" s="117"/>
    </row>
    <row r="3" spans="1:14">
      <c r="A3" s="162" t="s">
        <v>31</v>
      </c>
      <c r="B3" s="138"/>
      <c r="C3" s="34"/>
      <c r="D3" s="292">
        <v>95000</v>
      </c>
      <c r="E3" s="292">
        <v>119000</v>
      </c>
      <c r="F3" s="292">
        <v>143000</v>
      </c>
      <c r="G3" s="107">
        <v>137482.76</v>
      </c>
      <c r="H3" s="43">
        <f t="shared" ref="H3:H12" si="0">G3/E3</f>
        <v>1.1553173109243697</v>
      </c>
      <c r="I3" s="51">
        <f t="shared" ref="I3:I12" si="1">(F3/D3)-1</f>
        <v>0.50526315789473686</v>
      </c>
      <c r="J3" s="14" t="s">
        <v>149</v>
      </c>
      <c r="K3" s="117"/>
      <c r="L3" s="117"/>
      <c r="M3" s="117"/>
      <c r="N3" s="117"/>
    </row>
    <row r="4" spans="1:14">
      <c r="A4" s="162" t="s">
        <v>187</v>
      </c>
      <c r="B4" s="138"/>
      <c r="C4" s="35"/>
      <c r="D4" s="308">
        <v>83844</v>
      </c>
      <c r="E4" s="308">
        <v>111092</v>
      </c>
      <c r="F4" s="308">
        <v>138340</v>
      </c>
      <c r="G4" s="163">
        <v>131175</v>
      </c>
      <c r="H4" s="43">
        <f t="shared" si="0"/>
        <v>1.1807780938321391</v>
      </c>
      <c r="I4" s="51">
        <f t="shared" si="1"/>
        <v>0.64996899002910169</v>
      </c>
      <c r="J4" s="115" t="s">
        <v>160</v>
      </c>
      <c r="K4" s="117"/>
      <c r="L4" s="117"/>
      <c r="M4" s="117"/>
      <c r="N4" s="117"/>
    </row>
    <row r="5" spans="1:14">
      <c r="C5" s="34"/>
      <c r="D5" s="117"/>
      <c r="E5" s="117"/>
      <c r="F5" s="117"/>
      <c r="G5" s="117"/>
      <c r="H5" s="43"/>
      <c r="I5" s="51"/>
      <c r="J5" s="14"/>
      <c r="K5" s="117"/>
      <c r="L5" s="117"/>
      <c r="M5" s="117"/>
      <c r="N5" s="117"/>
    </row>
    <row r="6" spans="1:14">
      <c r="A6" s="162" t="s">
        <v>188</v>
      </c>
      <c r="B6" s="138"/>
      <c r="C6" s="34"/>
      <c r="D6" s="292">
        <v>78969</v>
      </c>
      <c r="E6" s="292">
        <v>93738</v>
      </c>
      <c r="F6" s="292">
        <v>111288</v>
      </c>
      <c r="G6" s="292">
        <v>93738</v>
      </c>
      <c r="H6" s="43">
        <f t="shared" si="0"/>
        <v>1</v>
      </c>
      <c r="I6" s="51">
        <f t="shared" si="1"/>
        <v>0.40926186224974348</v>
      </c>
      <c r="J6" s="164" t="s">
        <v>73</v>
      </c>
      <c r="K6" s="117"/>
      <c r="L6" s="117"/>
      <c r="M6" s="117"/>
      <c r="N6" s="117"/>
    </row>
    <row r="7" spans="1:14">
      <c r="A7" s="162" t="s">
        <v>29</v>
      </c>
      <c r="B7" s="138"/>
      <c r="C7" s="34"/>
      <c r="D7" s="300">
        <v>102605</v>
      </c>
      <c r="E7" s="300">
        <v>135952</v>
      </c>
      <c r="F7" s="300">
        <v>169299</v>
      </c>
      <c r="G7" s="107">
        <v>151156.758</v>
      </c>
      <c r="H7" s="43">
        <f t="shared" si="0"/>
        <v>1.1118391638225256</v>
      </c>
      <c r="I7" s="51">
        <f t="shared" si="1"/>
        <v>0.65000730958530295</v>
      </c>
      <c r="J7" s="164" t="s">
        <v>73</v>
      </c>
      <c r="K7" s="117"/>
      <c r="L7" s="117"/>
      <c r="M7" s="117"/>
      <c r="N7" s="117"/>
    </row>
    <row r="8" spans="1:14">
      <c r="A8" s="162" t="s">
        <v>189</v>
      </c>
      <c r="B8" s="138"/>
      <c r="C8" s="34"/>
      <c r="D8" s="292">
        <v>88771</v>
      </c>
      <c r="E8" s="292">
        <v>113183</v>
      </c>
      <c r="F8" s="292">
        <v>137595</v>
      </c>
      <c r="G8" s="107"/>
      <c r="H8" s="43">
        <f t="shared" si="0"/>
        <v>0</v>
      </c>
      <c r="I8" s="51">
        <f t="shared" si="1"/>
        <v>0.54999943675299368</v>
      </c>
      <c r="J8" s="164" t="s">
        <v>73</v>
      </c>
      <c r="K8" s="117"/>
      <c r="L8" s="117"/>
      <c r="M8" s="117"/>
      <c r="N8" s="117"/>
    </row>
    <row r="9" spans="1:14">
      <c r="A9" s="162" t="s">
        <v>32</v>
      </c>
      <c r="B9" s="138"/>
      <c r="C9" s="34"/>
      <c r="D9" s="293">
        <v>102149</v>
      </c>
      <c r="E9" s="293">
        <v>130750</v>
      </c>
      <c r="F9" s="293">
        <v>159352</v>
      </c>
      <c r="G9" s="114">
        <v>126869.58</v>
      </c>
      <c r="H9" s="43">
        <f t="shared" si="0"/>
        <v>0.9703218355640536</v>
      </c>
      <c r="I9" s="51">
        <f t="shared" si="1"/>
        <v>0.55999569256674064</v>
      </c>
      <c r="J9" s="164" t="s">
        <v>73</v>
      </c>
      <c r="K9" s="117"/>
      <c r="L9" s="117"/>
      <c r="M9" s="117"/>
      <c r="N9" s="117"/>
    </row>
    <row r="10" spans="1:14">
      <c r="A10" s="162" t="s">
        <v>33</v>
      </c>
      <c r="B10" s="138"/>
      <c r="C10" s="34"/>
      <c r="D10" s="292">
        <v>104650</v>
      </c>
      <c r="E10" s="292">
        <v>130812.5</v>
      </c>
      <c r="F10" s="292">
        <v>156975</v>
      </c>
      <c r="G10" s="292">
        <v>139178</v>
      </c>
      <c r="H10" s="43">
        <f t="shared" si="0"/>
        <v>1.0639503105590062</v>
      </c>
      <c r="I10" s="51">
        <f t="shared" si="1"/>
        <v>0.5</v>
      </c>
      <c r="J10" s="164" t="s">
        <v>73</v>
      </c>
      <c r="K10" s="117"/>
      <c r="L10" s="117"/>
      <c r="M10" s="117"/>
      <c r="N10" s="117"/>
    </row>
    <row r="11" spans="1:14">
      <c r="A11" s="162" t="s">
        <v>34</v>
      </c>
      <c r="B11" s="138"/>
      <c r="C11" s="34"/>
      <c r="D11" s="292">
        <v>99573</v>
      </c>
      <c r="E11" s="292">
        <v>124466</v>
      </c>
      <c r="F11" s="292">
        <v>149360</v>
      </c>
      <c r="G11" s="107">
        <v>111113</v>
      </c>
      <c r="H11" s="43">
        <f t="shared" si="0"/>
        <v>0.89271768997155854</v>
      </c>
      <c r="I11" s="51">
        <f t="shared" si="1"/>
        <v>0.50000502144155545</v>
      </c>
      <c r="J11" s="164" t="s">
        <v>73</v>
      </c>
      <c r="K11" s="117"/>
      <c r="L11" s="117"/>
      <c r="M11" s="117"/>
      <c r="N11" s="117"/>
    </row>
    <row r="12" spans="1:14">
      <c r="A12" s="162" t="s">
        <v>35</v>
      </c>
      <c r="B12" s="138"/>
      <c r="C12" s="34"/>
      <c r="D12" s="292">
        <v>76197</v>
      </c>
      <c r="E12" s="292">
        <v>95427</v>
      </c>
      <c r="F12" s="292">
        <v>114657</v>
      </c>
      <c r="G12" s="107">
        <v>120498</v>
      </c>
      <c r="H12" s="43">
        <f t="shared" si="0"/>
        <v>1.2627243861800119</v>
      </c>
      <c r="I12" s="51">
        <f t="shared" si="1"/>
        <v>0.5047442812709162</v>
      </c>
      <c r="J12" s="164" t="s">
        <v>73</v>
      </c>
      <c r="K12" s="117"/>
      <c r="L12" s="117"/>
      <c r="M12" s="117"/>
      <c r="N12" s="117"/>
    </row>
    <row r="13" spans="1:14" ht="4.9000000000000004" customHeight="1">
      <c r="A13" s="165"/>
      <c r="B13" s="166"/>
      <c r="C13" s="167"/>
      <c r="D13" s="168"/>
      <c r="E13" s="168"/>
      <c r="F13" s="168"/>
      <c r="G13" s="168"/>
      <c r="H13" s="169"/>
      <c r="I13" s="170"/>
      <c r="J13" s="166"/>
      <c r="K13" s="117"/>
      <c r="L13" s="117"/>
      <c r="M13" s="117"/>
      <c r="N13" s="117"/>
    </row>
    <row r="14" spans="1:14">
      <c r="A14" s="171" t="s">
        <v>73</v>
      </c>
      <c r="B14" s="172"/>
      <c r="C14" s="39">
        <v>82</v>
      </c>
      <c r="D14" s="121">
        <f>VLOOKUP(C14,'Curr Pay Plan'!$A$2:$D$100,2)</f>
        <v>80589.63</v>
      </c>
      <c r="E14" s="121">
        <f>VLOOKUP(C14,'Curr Pay Plan'!$A$2:$D$100,3)</f>
        <v>97230.333715981018</v>
      </c>
      <c r="F14" s="121">
        <f>VLOOKUP(C14,'Curr Pay Plan'!$A$2:$D$100,4)</f>
        <v>113871.03743196203</v>
      </c>
      <c r="G14" s="124">
        <v>98190</v>
      </c>
      <c r="H14" s="52">
        <f t="shared" ref="H14:H20" si="2">G14/E14</f>
        <v>1.0098700297257259</v>
      </c>
      <c r="I14" s="53">
        <f t="shared" ref="I14:I20" si="3">(F14/D14)-1</f>
        <v>0.41297382097376589</v>
      </c>
      <c r="J14" s="173"/>
      <c r="K14" s="117"/>
      <c r="L14" s="117"/>
      <c r="M14" s="117"/>
      <c r="N14" s="117"/>
    </row>
    <row r="15" spans="1:14">
      <c r="A15" s="115" t="s">
        <v>11</v>
      </c>
      <c r="B15" s="141">
        <f t="shared" ref="B15:B20" si="4">D15*104%</f>
        <v>95588.376000000004</v>
      </c>
      <c r="C15" s="55">
        <f>(D15/D14)-1</f>
        <v>0.14049288971794494</v>
      </c>
      <c r="D15" s="119">
        <f>AVERAGE(D2:D12)</f>
        <v>91911.9</v>
      </c>
      <c r="E15" s="119">
        <f>AVERAGE(E2:E12)</f>
        <v>116362.15</v>
      </c>
      <c r="F15" s="119">
        <f>AVERAGE(F2:F12)</f>
        <v>141090.79999999999</v>
      </c>
      <c r="G15" s="119">
        <f>AVERAGE(G2:G12)</f>
        <v>126401.38725</v>
      </c>
      <c r="H15" s="50">
        <f t="shared" si="2"/>
        <v>1.0862757971556902</v>
      </c>
      <c r="I15" s="131">
        <f t="shared" si="3"/>
        <v>0.53506564438337145</v>
      </c>
      <c r="J15" s="55">
        <f>(G15/G14)-1</f>
        <v>0.2873142606171708</v>
      </c>
      <c r="K15" s="117"/>
      <c r="L15" s="117"/>
      <c r="M15" s="117"/>
      <c r="N15" s="117"/>
    </row>
    <row r="16" spans="1:14">
      <c r="A16" s="174" t="s">
        <v>21</v>
      </c>
      <c r="B16" s="141">
        <f t="shared" si="4"/>
        <v>95560.92</v>
      </c>
      <c r="C16" s="55">
        <f>(D16/D14)-1</f>
        <v>0.14016530414645145</v>
      </c>
      <c r="D16" s="119">
        <f>MEDIAN(D2:D12)</f>
        <v>91885.5</v>
      </c>
      <c r="E16" s="119">
        <f>MEDIAN(E2:E12)</f>
        <v>116091.5</v>
      </c>
      <c r="F16" s="119">
        <f>MEDIAN(F2:F12)</f>
        <v>140670</v>
      </c>
      <c r="G16" s="119">
        <f>MEDIAN(G2:G12)</f>
        <v>129022.29000000001</v>
      </c>
      <c r="H16" s="50">
        <f t="shared" si="2"/>
        <v>1.1113844682857918</v>
      </c>
      <c r="I16" s="131">
        <f t="shared" si="3"/>
        <v>0.53092707772172987</v>
      </c>
      <c r="J16" s="55">
        <f>(G16/G14)-1</f>
        <v>0.3140064161319891</v>
      </c>
      <c r="K16" s="117"/>
      <c r="L16" s="117"/>
      <c r="M16" s="117"/>
      <c r="N16" s="117"/>
    </row>
    <row r="17" spans="1:14">
      <c r="A17" s="115" t="s">
        <v>22</v>
      </c>
      <c r="B17" s="141">
        <f t="shared" si="4"/>
        <v>92284.400000000009</v>
      </c>
      <c r="C17" s="55">
        <f>(D17/D14)-1</f>
        <v>0.10107218509378924</v>
      </c>
      <c r="D17" s="119">
        <f>AVERAGE(D2:D4)</f>
        <v>88735</v>
      </c>
      <c r="E17" s="119">
        <f>AVERAGE(E2:E4)</f>
        <v>113097.66666666667</v>
      </c>
      <c r="F17" s="119">
        <f>AVERAGE(F2:F4)</f>
        <v>137460.66666666666</v>
      </c>
      <c r="G17" s="119">
        <f>AVERAGE(G2:G4)</f>
        <v>134328.88</v>
      </c>
      <c r="H17" s="50">
        <f t="shared" si="2"/>
        <v>1.1877245920192872</v>
      </c>
      <c r="I17" s="131">
        <f t="shared" si="3"/>
        <v>0.54911440431246583</v>
      </c>
      <c r="J17" s="55">
        <f>(G17/G14)-1</f>
        <v>0.36805051430899272</v>
      </c>
      <c r="K17" s="117"/>
      <c r="L17" s="117"/>
      <c r="M17" s="117"/>
      <c r="N17" s="117"/>
    </row>
    <row r="18" spans="1:14">
      <c r="A18" s="115" t="s">
        <v>23</v>
      </c>
      <c r="B18" s="141">
        <f t="shared" si="4"/>
        <v>90855.44</v>
      </c>
      <c r="C18" s="55">
        <f>(D18/D14)-1</f>
        <v>8.4022845122877499E-2</v>
      </c>
      <c r="D18" s="119">
        <f>MEDIAN(D2:D4)</f>
        <v>87361</v>
      </c>
      <c r="E18" s="119">
        <f>MEDIAN(E2:E4)</f>
        <v>111092</v>
      </c>
      <c r="F18" s="119">
        <f>MEDIAN(F2:F4)</f>
        <v>138340</v>
      </c>
      <c r="G18" s="119">
        <f>MEDIAN(G2:G4)</f>
        <v>134328.88</v>
      </c>
      <c r="H18" s="50">
        <f t="shared" si="2"/>
        <v>1.2091678968782631</v>
      </c>
      <c r="I18" s="131">
        <f t="shared" si="3"/>
        <v>0.58354414441226643</v>
      </c>
      <c r="J18" s="55">
        <f>(G18/G14)-1</f>
        <v>0.36805051430899272</v>
      </c>
      <c r="K18" s="117"/>
      <c r="L18" s="117"/>
      <c r="M18" s="117"/>
      <c r="N18" s="117"/>
    </row>
    <row r="19" spans="1:14">
      <c r="A19" s="115" t="s">
        <v>81</v>
      </c>
      <c r="B19" s="141">
        <f t="shared" si="4"/>
        <v>97004.365714285712</v>
      </c>
      <c r="C19" s="55">
        <f>(D19/D14)-1</f>
        <v>0.1573874774140116</v>
      </c>
      <c r="D19" s="119">
        <f>AVERAGE(D6:D12)</f>
        <v>93273.428571428565</v>
      </c>
      <c r="E19" s="119">
        <f>AVERAGE(E6:E12)</f>
        <v>117761.21428571429</v>
      </c>
      <c r="F19" s="119">
        <f>AVERAGE(F6:F12)</f>
        <v>142646.57142857142</v>
      </c>
      <c r="G19" s="119">
        <f>AVERAGE(G6:G12)</f>
        <v>123758.88966666667</v>
      </c>
      <c r="H19" s="50">
        <f t="shared" si="2"/>
        <v>1.0509308214706474</v>
      </c>
      <c r="I19" s="131">
        <f t="shared" si="3"/>
        <v>0.52933770756945031</v>
      </c>
      <c r="J19" s="55">
        <f>(G19/G14)-1</f>
        <v>0.26040217605323024</v>
      </c>
      <c r="K19" s="117"/>
      <c r="L19" s="117"/>
      <c r="M19" s="117"/>
      <c r="N19" s="117"/>
    </row>
    <row r="20" spans="1:14">
      <c r="A20" s="115" t="s">
        <v>80</v>
      </c>
      <c r="B20" s="141">
        <f t="shared" si="4"/>
        <v>103555.92</v>
      </c>
      <c r="C20" s="55">
        <f>(D20/D14)-1</f>
        <v>0.2355559890273724</v>
      </c>
      <c r="D20" s="119">
        <f>MEDIAN(D6:D12)</f>
        <v>99573</v>
      </c>
      <c r="E20" s="119">
        <f>MEDIAN(E6:E12)</f>
        <v>124466</v>
      </c>
      <c r="F20" s="119">
        <f>MEDIAN(F6:F12)</f>
        <v>149360</v>
      </c>
      <c r="G20" s="119">
        <f>MEDIAN(G6:G12)</f>
        <v>123683.79000000001</v>
      </c>
      <c r="H20" s="50">
        <f t="shared" si="2"/>
        <v>0.99371547249851366</v>
      </c>
      <c r="I20" s="131">
        <f t="shared" si="3"/>
        <v>0.50000502144155545</v>
      </c>
      <c r="J20" s="55">
        <f>(G20/G14)-1</f>
        <v>0.25963733577757409</v>
      </c>
      <c r="K20" s="117"/>
      <c r="L20" s="117"/>
      <c r="M20" s="117"/>
      <c r="N20" s="117"/>
    </row>
    <row r="21" spans="1:14">
      <c r="A21" s="116" t="s">
        <v>24</v>
      </c>
      <c r="B21" s="142"/>
      <c r="C21" s="39">
        <v>85</v>
      </c>
      <c r="D21" s="123">
        <f>VLOOKUP(C21,'Curr Pay Plan'!$A$2:$D$100,2)</f>
        <v>93459.48</v>
      </c>
      <c r="E21" s="123">
        <f>VLOOKUP(C21,'Curr Pay Plan'!$A$2:$D$100,3)</f>
        <v>112757.6392809106</v>
      </c>
      <c r="F21" s="123">
        <f>VLOOKUP(C21,'Curr Pay Plan'!$A$2:$D$100,4)</f>
        <v>132055.7985618212</v>
      </c>
      <c r="G21" s="124"/>
      <c r="H21" s="52"/>
      <c r="I21" s="134"/>
      <c r="J21" s="175"/>
      <c r="K21" s="117"/>
      <c r="L21" s="117"/>
      <c r="M21" s="117"/>
      <c r="N21" s="117"/>
    </row>
    <row r="22" spans="1:14">
      <c r="A22" s="116" t="s">
        <v>25</v>
      </c>
      <c r="B22" s="142"/>
      <c r="C22" s="39"/>
      <c r="D22" s="123"/>
      <c r="E22" s="123"/>
      <c r="F22" s="123"/>
      <c r="G22" s="125"/>
      <c r="H22" s="50"/>
      <c r="I22" s="51"/>
      <c r="J22" s="173"/>
    </row>
    <row r="23" spans="1:14" ht="28.9" customHeight="1">
      <c r="A23" s="334"/>
      <c r="B23" s="334"/>
      <c r="C23" s="334"/>
      <c r="D23" s="334"/>
      <c r="E23" s="334"/>
      <c r="F23" s="334"/>
      <c r="G23" s="334"/>
      <c r="H23" s="334"/>
      <c r="I23" s="334"/>
      <c r="J23" s="334"/>
    </row>
    <row r="24" spans="1:14">
      <c r="A24" s="162" t="s">
        <v>28</v>
      </c>
      <c r="B24" s="138"/>
      <c r="C24" s="34"/>
      <c r="D24" s="292">
        <v>71872</v>
      </c>
      <c r="E24" s="292">
        <v>89840</v>
      </c>
      <c r="F24" s="292">
        <v>107808</v>
      </c>
      <c r="G24" s="107"/>
      <c r="H24" s="43">
        <f>G24/E24</f>
        <v>0</v>
      </c>
      <c r="I24" s="51">
        <f>(F24/D24)-1</f>
        <v>0.5</v>
      </c>
      <c r="J24" s="14" t="s">
        <v>150</v>
      </c>
      <c r="K24" s="117"/>
      <c r="L24" s="117"/>
      <c r="M24" s="117"/>
      <c r="N24" s="117"/>
    </row>
    <row r="25" spans="1:14">
      <c r="A25" s="162" t="s">
        <v>31</v>
      </c>
      <c r="B25" s="138"/>
      <c r="C25" s="34"/>
      <c r="D25" s="292">
        <v>80000</v>
      </c>
      <c r="E25" s="292">
        <v>104500</v>
      </c>
      <c r="F25" s="292">
        <v>129000</v>
      </c>
      <c r="G25" s="107">
        <v>97768.13</v>
      </c>
      <c r="H25" s="43">
        <f t="shared" ref="H25" si="5">G25/E25</f>
        <v>0.93558019138755988</v>
      </c>
      <c r="I25" s="51">
        <f t="shared" ref="I25" si="6">(F25/D25)-1</f>
        <v>0.61250000000000004</v>
      </c>
      <c r="J25" s="14" t="s">
        <v>154</v>
      </c>
      <c r="K25" s="117"/>
      <c r="L25" s="117"/>
      <c r="M25" s="117"/>
      <c r="N25" s="117"/>
    </row>
    <row r="26" spans="1:14">
      <c r="A26" s="162" t="s">
        <v>187</v>
      </c>
      <c r="B26" s="138"/>
      <c r="C26" s="35"/>
      <c r="D26" s="293">
        <v>72425</v>
      </c>
      <c r="E26" s="293">
        <v>95960</v>
      </c>
      <c r="F26" s="293">
        <v>119496</v>
      </c>
      <c r="G26" s="117">
        <v>89246</v>
      </c>
      <c r="H26" s="43"/>
      <c r="I26" s="51"/>
      <c r="J26" s="115" t="s">
        <v>268</v>
      </c>
      <c r="K26" s="117"/>
      <c r="L26" s="117"/>
      <c r="M26" s="117"/>
      <c r="N26" s="117"/>
    </row>
    <row r="27" spans="1:14">
      <c r="C27" s="34"/>
      <c r="D27" s="117"/>
      <c r="E27" s="117"/>
      <c r="F27" s="117"/>
      <c r="G27" s="117"/>
      <c r="H27" s="43"/>
      <c r="I27" s="51"/>
      <c r="J27" s="14"/>
      <c r="K27" s="117"/>
      <c r="L27" s="117"/>
      <c r="M27" s="117"/>
      <c r="N27" s="117"/>
    </row>
    <row r="28" spans="1:14">
      <c r="A28" s="162" t="s">
        <v>188</v>
      </c>
      <c r="B28" s="138"/>
      <c r="C28" s="34"/>
      <c r="D28" s="292">
        <v>61227</v>
      </c>
      <c r="E28" s="292">
        <v>72651</v>
      </c>
      <c r="F28" s="292">
        <v>86229</v>
      </c>
      <c r="G28" s="292">
        <v>76290</v>
      </c>
      <c r="H28" s="43">
        <f t="shared" ref="H28:H34" si="7">G28/E28</f>
        <v>1.0500887806086634</v>
      </c>
      <c r="I28" s="51">
        <f t="shared" ref="I28:I34" si="8">(F28/D28)-1</f>
        <v>0.40834925768043506</v>
      </c>
      <c r="J28" s="14" t="s">
        <v>108</v>
      </c>
      <c r="K28" s="117"/>
      <c r="L28" s="117"/>
      <c r="M28" s="117"/>
      <c r="N28" s="117"/>
    </row>
    <row r="29" spans="1:14">
      <c r="A29" s="162" t="s">
        <v>29</v>
      </c>
      <c r="B29" s="138"/>
      <c r="C29" s="34"/>
      <c r="D29" s="300">
        <v>72909</v>
      </c>
      <c r="E29" s="300">
        <v>96604</v>
      </c>
      <c r="F29" s="300">
        <v>120300</v>
      </c>
      <c r="G29" s="107">
        <v>79395.399999999994</v>
      </c>
      <c r="H29" s="43">
        <f t="shared" si="7"/>
        <v>0.82186451906753333</v>
      </c>
      <c r="I29" s="51">
        <f t="shared" si="8"/>
        <v>0.65000205735917382</v>
      </c>
      <c r="J29" s="14" t="s">
        <v>111</v>
      </c>
      <c r="K29" s="117"/>
      <c r="L29" s="117"/>
      <c r="M29" s="117"/>
      <c r="N29" s="117"/>
    </row>
    <row r="30" spans="1:14">
      <c r="A30" s="162" t="s">
        <v>189</v>
      </c>
      <c r="B30" s="138"/>
      <c r="C30" s="34"/>
      <c r="D30" s="292">
        <v>71920</v>
      </c>
      <c r="E30" s="292">
        <v>91698</v>
      </c>
      <c r="F30" s="292">
        <v>111476</v>
      </c>
      <c r="G30" s="292">
        <v>89241</v>
      </c>
      <c r="H30" s="43">
        <f t="shared" si="7"/>
        <v>0.97320552247595371</v>
      </c>
      <c r="I30" s="51">
        <f t="shared" si="8"/>
        <v>0.55000000000000004</v>
      </c>
      <c r="J30" s="14" t="s">
        <v>77</v>
      </c>
      <c r="K30" s="117"/>
      <c r="L30" s="117"/>
      <c r="M30" s="117"/>
      <c r="N30" s="117"/>
    </row>
    <row r="31" spans="1:14">
      <c r="A31" s="162" t="s">
        <v>32</v>
      </c>
      <c r="B31" s="138"/>
      <c r="C31" s="34"/>
      <c r="D31" s="295">
        <v>84681</v>
      </c>
      <c r="E31" s="295">
        <v>108392</v>
      </c>
      <c r="F31" s="295">
        <v>132103</v>
      </c>
      <c r="G31" s="114">
        <v>99429.239999999991</v>
      </c>
      <c r="H31" s="43">
        <f t="shared" si="7"/>
        <v>0.91731160971289383</v>
      </c>
      <c r="I31" s="51">
        <f t="shared" si="8"/>
        <v>0.56000755777565225</v>
      </c>
      <c r="J31" s="14" t="s">
        <v>77</v>
      </c>
      <c r="K31" s="117"/>
      <c r="L31" s="117"/>
      <c r="M31" s="117"/>
      <c r="N31" s="117"/>
    </row>
    <row r="32" spans="1:14">
      <c r="A32" s="162" t="s">
        <v>33</v>
      </c>
      <c r="B32" s="138"/>
      <c r="C32" s="34"/>
      <c r="D32" s="292">
        <v>82525</v>
      </c>
      <c r="E32" s="292">
        <v>103162</v>
      </c>
      <c r="F32" s="292">
        <v>123799</v>
      </c>
      <c r="G32" s="292">
        <v>104031</v>
      </c>
      <c r="H32" s="43">
        <f t="shared" si="7"/>
        <v>1.0084236443651733</v>
      </c>
      <c r="I32" s="51">
        <f t="shared" si="8"/>
        <v>0.50013935171160262</v>
      </c>
      <c r="J32" s="14" t="s">
        <v>111</v>
      </c>
      <c r="K32" s="117"/>
      <c r="L32" s="117"/>
      <c r="M32" s="117"/>
      <c r="N32" s="117"/>
    </row>
    <row r="33" spans="1:14">
      <c r="A33" s="162" t="s">
        <v>34</v>
      </c>
      <c r="B33" s="138"/>
      <c r="C33" s="34"/>
      <c r="D33" s="292">
        <v>67395</v>
      </c>
      <c r="E33" s="292">
        <v>84244</v>
      </c>
      <c r="F33" s="292">
        <v>101093</v>
      </c>
      <c r="G33" s="107">
        <v>85909</v>
      </c>
      <c r="H33" s="43">
        <f t="shared" si="7"/>
        <v>1.0197640188025261</v>
      </c>
      <c r="I33" s="51">
        <f t="shared" si="8"/>
        <v>0.50000741894799328</v>
      </c>
      <c r="J33" s="14" t="s">
        <v>134</v>
      </c>
      <c r="K33" s="117"/>
      <c r="L33" s="117"/>
      <c r="M33" s="117"/>
      <c r="N33" s="117"/>
    </row>
    <row r="34" spans="1:14">
      <c r="A34" s="162" t="s">
        <v>35</v>
      </c>
      <c r="B34" s="138"/>
      <c r="C34" s="34"/>
      <c r="D34" s="292">
        <v>64883</v>
      </c>
      <c r="E34" s="292">
        <v>81258</v>
      </c>
      <c r="F34" s="292">
        <v>97633</v>
      </c>
      <c r="G34" s="107">
        <v>71634</v>
      </c>
      <c r="H34" s="43">
        <f t="shared" si="7"/>
        <v>0.88156243077604668</v>
      </c>
      <c r="I34" s="51">
        <f t="shared" si="8"/>
        <v>0.5047547123283449</v>
      </c>
      <c r="J34" s="14" t="s">
        <v>77</v>
      </c>
      <c r="K34" s="117"/>
      <c r="L34" s="117"/>
      <c r="M34" s="117"/>
      <c r="N34" s="117"/>
    </row>
    <row r="35" spans="1:14" ht="4.9000000000000004" customHeight="1">
      <c r="A35" s="165"/>
      <c r="B35" s="166"/>
      <c r="C35" s="167"/>
      <c r="D35" s="168"/>
      <c r="E35" s="168"/>
      <c r="F35" s="168"/>
      <c r="G35" s="168"/>
      <c r="H35" s="169"/>
      <c r="I35" s="170"/>
      <c r="J35" s="166"/>
      <c r="K35" s="117"/>
      <c r="L35" s="117"/>
      <c r="M35" s="117"/>
      <c r="N35" s="117"/>
    </row>
    <row r="36" spans="1:14">
      <c r="A36" s="171" t="s">
        <v>260</v>
      </c>
      <c r="B36" s="172"/>
      <c r="C36" s="39">
        <v>74</v>
      </c>
      <c r="D36" s="121">
        <f>VLOOKUP(C36,'Curr Pay Plan'!$A$2:$D$100,2)</f>
        <v>54287.72</v>
      </c>
      <c r="E36" s="121">
        <f>VLOOKUP(C36,'Curr Pay Plan'!$A$2:$D$100,3)</f>
        <v>65497.423580176954</v>
      </c>
      <c r="F36" s="121">
        <f>VLOOKUP(C36,'Curr Pay Plan'!$A$2:$D$100,4)</f>
        <v>76707.127160353906</v>
      </c>
      <c r="G36" s="124">
        <v>62957</v>
      </c>
      <c r="H36" s="52">
        <f t="shared" ref="H36:H42" si="9">G36/E36</f>
        <v>0.96121338151466129</v>
      </c>
      <c r="I36" s="53">
        <f t="shared" ref="I36:I42" si="10">(F36/D36)-1</f>
        <v>0.41297382097376545</v>
      </c>
      <c r="J36" s="173"/>
      <c r="K36" s="117"/>
      <c r="L36" s="117"/>
      <c r="M36" s="117"/>
      <c r="N36" s="117"/>
    </row>
    <row r="37" spans="1:14">
      <c r="A37" s="115" t="s">
        <v>11</v>
      </c>
      <c r="B37" s="141">
        <f t="shared" ref="B37:B42" si="11">D37*104%</f>
        <v>75903.047999999995</v>
      </c>
      <c r="C37" s="55">
        <f>(D37/D36)-1</f>
        <v>0.34438690738900068</v>
      </c>
      <c r="D37" s="119">
        <f>AVERAGE(D24:D34)</f>
        <v>72983.7</v>
      </c>
      <c r="E37" s="119">
        <f>AVERAGE(E24:E34)</f>
        <v>92830.9</v>
      </c>
      <c r="F37" s="119">
        <f>AVERAGE(F24:F34)</f>
        <v>112893.7</v>
      </c>
      <c r="G37" s="119">
        <f>AVERAGE(G24:G34)</f>
        <v>88104.863333333342</v>
      </c>
      <c r="H37" s="50">
        <f t="shared" si="9"/>
        <v>0.94908983251625645</v>
      </c>
      <c r="I37" s="131">
        <f t="shared" si="10"/>
        <v>0.54683443015358235</v>
      </c>
      <c r="J37" s="55">
        <f>(G37/G36)-1</f>
        <v>0.39944507097436888</v>
      </c>
      <c r="K37" s="117"/>
      <c r="L37" s="117"/>
      <c r="M37" s="117"/>
      <c r="N37" s="117"/>
    </row>
    <row r="38" spans="1:14">
      <c r="A38" s="174" t="s">
        <v>21</v>
      </c>
      <c r="B38" s="141">
        <f t="shared" si="11"/>
        <v>75059.400000000009</v>
      </c>
      <c r="C38" s="55">
        <f>(D38/D36)-1</f>
        <v>0.32944430158422566</v>
      </c>
      <c r="D38" s="119">
        <f>MEDIAN(D24:D34)</f>
        <v>72172.5</v>
      </c>
      <c r="E38" s="119">
        <f>MEDIAN(E24:E34)</f>
        <v>93829</v>
      </c>
      <c r="F38" s="119">
        <f>MEDIAN(F24:F34)</f>
        <v>115486</v>
      </c>
      <c r="G38" s="119">
        <f>MEDIAN(G24:G34)</f>
        <v>89241</v>
      </c>
      <c r="H38" s="50">
        <f t="shared" si="9"/>
        <v>0.95110253759498664</v>
      </c>
      <c r="I38" s="131">
        <f t="shared" si="10"/>
        <v>0.60013855692957851</v>
      </c>
      <c r="J38" s="55">
        <f>(G38/G36)-1</f>
        <v>0.41749130358816333</v>
      </c>
      <c r="K38" s="117"/>
      <c r="L38" s="117"/>
      <c r="M38" s="117"/>
      <c r="N38" s="117"/>
    </row>
    <row r="39" spans="1:14">
      <c r="A39" s="115" t="s">
        <v>22</v>
      </c>
      <c r="B39" s="141">
        <f t="shared" si="11"/>
        <v>77756.293333333335</v>
      </c>
      <c r="C39" s="55">
        <f>(D39/D36)-1</f>
        <v>0.37721139636489931</v>
      </c>
      <c r="D39" s="119">
        <f>AVERAGE(D24:D26)</f>
        <v>74765.666666666672</v>
      </c>
      <c r="E39" s="119">
        <f>AVERAGE(E24:E26)</f>
        <v>96766.666666666672</v>
      </c>
      <c r="F39" s="119">
        <f>AVERAGE(F24:F26)</f>
        <v>118768</v>
      </c>
      <c r="G39" s="119">
        <f>AVERAGE(G24:G26)</f>
        <v>93507.065000000002</v>
      </c>
      <c r="H39" s="50">
        <f t="shared" si="9"/>
        <v>0.96631482948673786</v>
      </c>
      <c r="I39" s="131">
        <f t="shared" si="10"/>
        <v>0.58853662777478055</v>
      </c>
      <c r="J39" s="55">
        <f>(G39/G36)-1</f>
        <v>0.4852528710071955</v>
      </c>
      <c r="K39" s="117"/>
      <c r="L39" s="117"/>
      <c r="M39" s="117"/>
      <c r="N39" s="117"/>
    </row>
    <row r="40" spans="1:14">
      <c r="A40" s="115" t="s">
        <v>23</v>
      </c>
      <c r="B40" s="141">
        <f t="shared" si="11"/>
        <v>75322</v>
      </c>
      <c r="C40" s="55">
        <f>(D40/D36)-1</f>
        <v>0.33409544552617043</v>
      </c>
      <c r="D40" s="119">
        <f>MEDIAN(D24:D26)</f>
        <v>72425</v>
      </c>
      <c r="E40" s="119">
        <f>MEDIAN(E24:E26)</f>
        <v>95960</v>
      </c>
      <c r="F40" s="119">
        <f>MEDIAN(F24:F26)</f>
        <v>119496</v>
      </c>
      <c r="G40" s="119">
        <f>MEDIAN(G24:G26)</f>
        <v>93507.065000000002</v>
      </c>
      <c r="H40" s="50">
        <f t="shared" si="9"/>
        <v>0.974437942892872</v>
      </c>
      <c r="I40" s="131">
        <f t="shared" si="10"/>
        <v>0.6499275112185019</v>
      </c>
      <c r="J40" s="55">
        <f>(G40/G36)-1</f>
        <v>0.4852528710071955</v>
      </c>
      <c r="K40" s="117"/>
      <c r="L40" s="117"/>
      <c r="M40" s="117"/>
      <c r="N40" s="117"/>
    </row>
    <row r="41" spans="1:14">
      <c r="A41" s="115" t="s">
        <v>81</v>
      </c>
      <c r="B41" s="141">
        <f t="shared" si="11"/>
        <v>75108.800000000003</v>
      </c>
      <c r="C41" s="55">
        <f>(D41/D36)-1</f>
        <v>0.3303192692564727</v>
      </c>
      <c r="D41" s="119">
        <f>AVERAGE(D28:D34)</f>
        <v>72220</v>
      </c>
      <c r="E41" s="119">
        <f>AVERAGE(E28:E34)</f>
        <v>91144.142857142855</v>
      </c>
      <c r="F41" s="119">
        <f>AVERAGE(F28:F34)</f>
        <v>110376.14285714286</v>
      </c>
      <c r="G41" s="119">
        <f>AVERAGE(G28:G34)</f>
        <v>86561.377142857149</v>
      </c>
      <c r="H41" s="50">
        <f t="shared" si="9"/>
        <v>0.94971958075826524</v>
      </c>
      <c r="I41" s="131">
        <f t="shared" si="10"/>
        <v>0.52833208054753333</v>
      </c>
      <c r="J41" s="55">
        <f>(G41/G36)-1</f>
        <v>0.37492855667927549</v>
      </c>
      <c r="K41" s="117"/>
      <c r="L41" s="117"/>
      <c r="M41" s="117"/>
      <c r="N41" s="117"/>
    </row>
    <row r="42" spans="1:14">
      <c r="A42" s="115" t="s">
        <v>80</v>
      </c>
      <c r="B42" s="141">
        <f t="shared" si="11"/>
        <v>74796.800000000003</v>
      </c>
      <c r="C42" s="55">
        <f>(D42/D36)-1</f>
        <v>0.32479315764228067</v>
      </c>
      <c r="D42" s="119">
        <f>MEDIAN(D28:D34)</f>
        <v>71920</v>
      </c>
      <c r="E42" s="119">
        <f>MEDIAN(E28:E34)</f>
        <v>91698</v>
      </c>
      <c r="F42" s="119">
        <f>MEDIAN(F28:F34)</f>
        <v>111476</v>
      </c>
      <c r="G42" s="119">
        <f>MEDIAN(G28:G34)</f>
        <v>85909</v>
      </c>
      <c r="H42" s="50">
        <f t="shared" si="9"/>
        <v>0.93686885210146353</v>
      </c>
      <c r="I42" s="131">
        <f t="shared" si="10"/>
        <v>0.55000000000000004</v>
      </c>
      <c r="J42" s="55">
        <f>(G42/G36)-1</f>
        <v>0.36456629127817397</v>
      </c>
      <c r="K42" s="117"/>
      <c r="L42" s="117"/>
      <c r="M42" s="117"/>
      <c r="N42" s="117"/>
    </row>
    <row r="43" spans="1:14">
      <c r="A43" s="116" t="s">
        <v>24</v>
      </c>
      <c r="B43" s="142"/>
      <c r="C43" s="39">
        <v>80</v>
      </c>
      <c r="D43" s="123">
        <f>VLOOKUP(C43,'Curr Pay Plan'!$A$2:$D$100,2)</f>
        <v>73010.69</v>
      </c>
      <c r="E43" s="123">
        <f>VLOOKUP(C43,'Curr Pay Plan'!$A$2:$D$100,3)</f>
        <v>88086.44181061555</v>
      </c>
      <c r="F43" s="123">
        <f>VLOOKUP(C43,'Curr Pay Plan'!$A$2:$D$100,4)</f>
        <v>103162.1936212311</v>
      </c>
      <c r="G43" s="124"/>
      <c r="H43" s="52"/>
      <c r="I43" s="134"/>
      <c r="J43" s="175"/>
      <c r="K43" s="117"/>
      <c r="L43" s="117"/>
      <c r="M43" s="117"/>
      <c r="N43" s="117"/>
    </row>
    <row r="44" spans="1:14">
      <c r="A44" s="116" t="s">
        <v>25</v>
      </c>
      <c r="B44" s="142"/>
      <c r="C44" s="39"/>
      <c r="D44" s="123"/>
      <c r="E44" s="123"/>
      <c r="F44" s="123"/>
      <c r="G44" s="125"/>
      <c r="H44" s="50"/>
      <c r="I44" s="51"/>
      <c r="J44" s="173"/>
    </row>
    <row r="45" spans="1:14" ht="28.9" customHeight="1">
      <c r="A45" s="334"/>
      <c r="B45" s="334"/>
      <c r="C45" s="334"/>
      <c r="D45" s="334"/>
      <c r="E45" s="334"/>
      <c r="F45" s="334"/>
      <c r="G45" s="334"/>
      <c r="H45" s="334"/>
      <c r="I45" s="334"/>
      <c r="J45" s="334"/>
    </row>
    <row r="46" spans="1:14">
      <c r="A46" s="162" t="s">
        <v>28</v>
      </c>
      <c r="B46" s="138"/>
      <c r="C46" s="34"/>
      <c r="D46" s="107"/>
      <c r="E46" s="107"/>
      <c r="F46" s="107"/>
      <c r="G46" s="107"/>
      <c r="H46" s="43"/>
      <c r="I46" s="51"/>
      <c r="J46" s="14"/>
      <c r="K46" s="117"/>
      <c r="L46" s="117"/>
      <c r="M46" s="117"/>
      <c r="N46" s="117"/>
    </row>
    <row r="47" spans="1:14">
      <c r="A47" s="162" t="s">
        <v>31</v>
      </c>
      <c r="B47" s="138"/>
      <c r="C47" s="34"/>
      <c r="D47" s="176"/>
      <c r="E47" s="176"/>
      <c r="F47" s="176"/>
      <c r="G47" s="107"/>
      <c r="H47" s="43"/>
      <c r="I47" s="51"/>
      <c r="J47" s="14"/>
      <c r="K47" s="117"/>
      <c r="L47" s="117"/>
      <c r="M47" s="117"/>
      <c r="N47" s="117"/>
    </row>
    <row r="48" spans="1:14">
      <c r="A48" s="162" t="s">
        <v>187</v>
      </c>
      <c r="B48" s="138"/>
      <c r="C48" s="35"/>
      <c r="D48" s="163"/>
      <c r="E48" s="163"/>
      <c r="F48" s="163"/>
      <c r="G48" s="163"/>
      <c r="H48" s="43"/>
      <c r="I48" s="51"/>
      <c r="J48" s="14" t="s">
        <v>186</v>
      </c>
      <c r="K48" s="117"/>
      <c r="L48" s="117"/>
      <c r="M48" s="117"/>
      <c r="N48" s="117"/>
    </row>
    <row r="49" spans="1:14">
      <c r="C49" s="34"/>
      <c r="D49" s="117"/>
      <c r="E49" s="117"/>
      <c r="F49" s="117"/>
      <c r="G49" s="117"/>
      <c r="H49" s="43"/>
      <c r="I49" s="51"/>
      <c r="J49" s="14"/>
      <c r="K49" s="117"/>
      <c r="L49" s="117"/>
      <c r="M49" s="117"/>
      <c r="N49" s="117"/>
    </row>
    <row r="50" spans="1:14">
      <c r="A50" s="162" t="s">
        <v>188</v>
      </c>
      <c r="B50" s="138"/>
      <c r="C50" s="34"/>
      <c r="D50" s="107"/>
      <c r="E50" s="107"/>
      <c r="F50" s="107"/>
      <c r="G50" s="107"/>
      <c r="H50" s="43"/>
      <c r="I50" s="51"/>
      <c r="J50" s="14" t="s">
        <v>186</v>
      </c>
      <c r="K50" s="117"/>
      <c r="L50" s="117"/>
      <c r="M50" s="117"/>
      <c r="N50" s="117"/>
    </row>
    <row r="51" spans="1:14">
      <c r="A51" s="162" t="s">
        <v>29</v>
      </c>
      <c r="B51" s="138"/>
      <c r="C51" s="34"/>
      <c r="D51" s="300">
        <v>46992</v>
      </c>
      <c r="E51" s="300">
        <v>62265</v>
      </c>
      <c r="F51" s="300">
        <v>77538</v>
      </c>
      <c r="G51" s="107"/>
      <c r="H51" s="43">
        <f t="shared" ref="H51:H56" si="12">G51/E51</f>
        <v>0</v>
      </c>
      <c r="I51" s="51">
        <f t="shared" ref="I51:I56" si="13">(F51/D51)-1</f>
        <v>0.65002553626149129</v>
      </c>
      <c r="J51" s="14" t="s">
        <v>1287</v>
      </c>
      <c r="K51" s="117"/>
      <c r="L51" s="117"/>
      <c r="M51" s="117"/>
      <c r="N51" s="117"/>
    </row>
    <row r="52" spans="1:14">
      <c r="A52" s="162" t="s">
        <v>189</v>
      </c>
      <c r="B52" s="138"/>
      <c r="C52" s="34"/>
      <c r="D52" s="107"/>
      <c r="E52" s="107"/>
      <c r="F52" s="107"/>
      <c r="G52" s="107"/>
      <c r="H52" s="43"/>
      <c r="I52" s="51"/>
      <c r="J52" s="14"/>
      <c r="K52" s="117"/>
      <c r="L52" s="117"/>
      <c r="M52" s="117"/>
      <c r="N52" s="117"/>
    </row>
    <row r="53" spans="1:14">
      <c r="A53" s="162" t="s">
        <v>32</v>
      </c>
      <c r="B53" s="138"/>
      <c r="C53" s="34"/>
      <c r="D53" s="295">
        <v>48245</v>
      </c>
      <c r="E53" s="295">
        <v>61753</v>
      </c>
      <c r="F53" s="295">
        <v>75262</v>
      </c>
      <c r="G53" s="114"/>
      <c r="H53" s="43">
        <f t="shared" si="12"/>
        <v>0</v>
      </c>
      <c r="I53" s="51">
        <f t="shared" si="13"/>
        <v>0.55999585449269351</v>
      </c>
      <c r="J53" s="14" t="s">
        <v>261</v>
      </c>
      <c r="K53" s="117"/>
      <c r="L53" s="117"/>
      <c r="M53" s="117"/>
      <c r="N53" s="117"/>
    </row>
    <row r="54" spans="1:14">
      <c r="A54" s="162" t="s">
        <v>33</v>
      </c>
      <c r="B54" s="138"/>
      <c r="C54" s="34"/>
      <c r="D54" s="292">
        <v>47942</v>
      </c>
      <c r="E54" s="292">
        <v>59927</v>
      </c>
      <c r="F54" s="292">
        <v>71912</v>
      </c>
      <c r="G54" s="292">
        <v>62592</v>
      </c>
      <c r="H54" s="43">
        <f t="shared" si="12"/>
        <v>1.0444707727735412</v>
      </c>
      <c r="I54" s="51">
        <f t="shared" si="13"/>
        <v>0.4999791414626007</v>
      </c>
      <c r="J54" s="14" t="s">
        <v>261</v>
      </c>
      <c r="K54" s="117"/>
      <c r="L54" s="117"/>
      <c r="M54" s="117"/>
      <c r="N54" s="117"/>
    </row>
    <row r="55" spans="1:14">
      <c r="A55" s="162" t="s">
        <v>34</v>
      </c>
      <c r="B55" s="138"/>
      <c r="C55" s="34"/>
      <c r="D55" s="292">
        <v>50291</v>
      </c>
      <c r="E55" s="292">
        <v>62864</v>
      </c>
      <c r="F55" s="292">
        <v>75437</v>
      </c>
      <c r="G55" s="107"/>
      <c r="H55" s="43">
        <f t="shared" si="12"/>
        <v>0</v>
      </c>
      <c r="I55" s="51">
        <f t="shared" si="13"/>
        <v>0.50000994213676409</v>
      </c>
      <c r="J55" s="14" t="s">
        <v>261</v>
      </c>
      <c r="K55" s="117"/>
      <c r="L55" s="117"/>
      <c r="M55" s="117"/>
      <c r="N55" s="117"/>
    </row>
    <row r="56" spans="1:14">
      <c r="A56" s="162" t="s">
        <v>35</v>
      </c>
      <c r="B56" s="138"/>
      <c r="C56" s="34"/>
      <c r="D56" s="292">
        <v>43416</v>
      </c>
      <c r="E56" s="292">
        <v>54373</v>
      </c>
      <c r="F56" s="292">
        <v>65330</v>
      </c>
      <c r="G56" s="107"/>
      <c r="H56" s="43">
        <f t="shared" si="12"/>
        <v>0</v>
      </c>
      <c r="I56" s="51">
        <f t="shared" si="13"/>
        <v>0.50474479454578947</v>
      </c>
      <c r="J56" s="14" t="s">
        <v>1283</v>
      </c>
      <c r="K56" s="117"/>
      <c r="L56" s="117"/>
      <c r="M56" s="117"/>
      <c r="N56" s="117"/>
    </row>
    <row r="57" spans="1:14" ht="4.9000000000000004" customHeight="1">
      <c r="A57" s="165"/>
      <c r="B57" s="166"/>
      <c r="C57" s="167"/>
      <c r="D57" s="168"/>
      <c r="E57" s="168"/>
      <c r="F57" s="168"/>
      <c r="G57" s="168"/>
      <c r="H57" s="169"/>
      <c r="I57" s="170"/>
      <c r="J57" s="166"/>
      <c r="K57" s="117"/>
      <c r="L57" s="117"/>
      <c r="M57" s="117"/>
      <c r="N57" s="117"/>
    </row>
    <row r="58" spans="1:14">
      <c r="A58" s="171" t="s">
        <v>261</v>
      </c>
      <c r="B58" s="172"/>
      <c r="C58" s="39">
        <v>69</v>
      </c>
      <c r="D58" s="121">
        <f>VLOOKUP(C58,'Curr Pay Plan'!$A$2:$D$100,2)</f>
        <v>42408.480000000003</v>
      </c>
      <c r="E58" s="121">
        <f>VLOOKUP(C58,'Curr Pay Plan'!$A$2:$D$100,3)</f>
        <v>51165.276013644769</v>
      </c>
      <c r="F58" s="121">
        <f>VLOOKUP(C58,'Curr Pay Plan'!$A$2:$D$100,4)</f>
        <v>59922.072027289534</v>
      </c>
      <c r="G58" s="124">
        <v>47493</v>
      </c>
      <c r="H58" s="52">
        <f t="shared" ref="H58:H64" si="14">G58/E58</f>
        <v>0.92822718257856274</v>
      </c>
      <c r="I58" s="53">
        <f t="shared" ref="I58:I64" si="15">(F58/D58)-1</f>
        <v>0.41297382097376589</v>
      </c>
      <c r="J58" s="173"/>
      <c r="K58" s="117"/>
      <c r="L58" s="117"/>
      <c r="M58" s="117"/>
      <c r="N58" s="117"/>
    </row>
    <row r="59" spans="1:14">
      <c r="A59" s="115" t="s">
        <v>11</v>
      </c>
      <c r="B59" s="141">
        <f t="shared" ref="B59:B64" si="16">D59*104%</f>
        <v>49272.288</v>
      </c>
      <c r="C59" s="55">
        <f>(D59/D58)-1</f>
        <v>0.11716335978087389</v>
      </c>
      <c r="D59" s="119">
        <f>AVERAGE(D46:D56)</f>
        <v>47377.2</v>
      </c>
      <c r="E59" s="119">
        <f>AVERAGE(E46:E56)</f>
        <v>60236.4</v>
      </c>
      <c r="F59" s="119">
        <f>AVERAGE(F46:F56)</f>
        <v>73095.8</v>
      </c>
      <c r="G59" s="119">
        <f>AVERAGE(G46:G56)</f>
        <v>62592</v>
      </c>
      <c r="H59" s="50">
        <f t="shared" si="14"/>
        <v>1.039105922664701</v>
      </c>
      <c r="I59" s="131">
        <f t="shared" si="15"/>
        <v>0.54284761446434171</v>
      </c>
      <c r="J59" s="55">
        <f>(G59/G58)-1</f>
        <v>0.31792053565788647</v>
      </c>
      <c r="K59" s="117"/>
      <c r="L59" s="117"/>
      <c r="M59" s="117"/>
      <c r="N59" s="117"/>
    </row>
    <row r="60" spans="1:14">
      <c r="A60" s="174" t="s">
        <v>21</v>
      </c>
      <c r="B60" s="141">
        <f t="shared" si="16"/>
        <v>49859.68</v>
      </c>
      <c r="C60" s="55">
        <f>(D60/D58)-1</f>
        <v>0.13048145087963525</v>
      </c>
      <c r="D60" s="119">
        <f>MEDIAN(D46:D56)</f>
        <v>47942</v>
      </c>
      <c r="E60" s="119">
        <f>MEDIAN(E46:E56)</f>
        <v>61753</v>
      </c>
      <c r="F60" s="119">
        <f>MEDIAN(F46:F56)</f>
        <v>75262</v>
      </c>
      <c r="G60" s="119">
        <f>MEDIAN(G46:G56)</f>
        <v>62592</v>
      </c>
      <c r="H60" s="50">
        <f t="shared" si="14"/>
        <v>1.0135863844671513</v>
      </c>
      <c r="I60" s="131">
        <f t="shared" si="15"/>
        <v>0.56985524175044855</v>
      </c>
      <c r="J60" s="55">
        <f>(G60/G58)-1</f>
        <v>0.31792053565788647</v>
      </c>
      <c r="K60" s="117"/>
      <c r="L60" s="117"/>
      <c r="M60" s="117"/>
      <c r="N60" s="117"/>
    </row>
    <row r="61" spans="1:14">
      <c r="A61" s="115" t="s">
        <v>22</v>
      </c>
      <c r="B61" s="141" t="e">
        <f t="shared" si="16"/>
        <v>#DIV/0!</v>
      </c>
      <c r="C61" s="55" t="e">
        <f>(D61/D58)-1</f>
        <v>#DIV/0!</v>
      </c>
      <c r="D61" s="119" t="e">
        <f>AVERAGE(D46:D48)</f>
        <v>#DIV/0!</v>
      </c>
      <c r="E61" s="119" t="e">
        <f>AVERAGE(E46:E48)</f>
        <v>#DIV/0!</v>
      </c>
      <c r="F61" s="119" t="e">
        <f>AVERAGE(F46:F48)</f>
        <v>#DIV/0!</v>
      </c>
      <c r="G61" s="119" t="e">
        <f>AVERAGE(G46:G48)</f>
        <v>#DIV/0!</v>
      </c>
      <c r="H61" s="50" t="e">
        <f t="shared" si="14"/>
        <v>#DIV/0!</v>
      </c>
      <c r="I61" s="131" t="e">
        <f t="shared" si="15"/>
        <v>#DIV/0!</v>
      </c>
      <c r="J61" s="55" t="e">
        <f>(G61/G58)-1</f>
        <v>#DIV/0!</v>
      </c>
      <c r="K61" s="117"/>
      <c r="L61" s="117"/>
      <c r="M61" s="117"/>
      <c r="N61" s="117"/>
    </row>
    <row r="62" spans="1:14">
      <c r="A62" s="115" t="s">
        <v>23</v>
      </c>
      <c r="B62" s="141" t="e">
        <f t="shared" si="16"/>
        <v>#NUM!</v>
      </c>
      <c r="C62" s="55" t="e">
        <f>(D62/D58)-1</f>
        <v>#NUM!</v>
      </c>
      <c r="D62" s="119" t="e">
        <f>MEDIAN(D46:D48)</f>
        <v>#NUM!</v>
      </c>
      <c r="E62" s="119" t="e">
        <f>MEDIAN(E46:E48)</f>
        <v>#NUM!</v>
      </c>
      <c r="F62" s="119" t="e">
        <f>MEDIAN(F46:F48)</f>
        <v>#NUM!</v>
      </c>
      <c r="G62" s="119" t="e">
        <f>MEDIAN(G46:G48)</f>
        <v>#NUM!</v>
      </c>
      <c r="H62" s="50" t="e">
        <f t="shared" si="14"/>
        <v>#NUM!</v>
      </c>
      <c r="I62" s="131" t="e">
        <f t="shared" si="15"/>
        <v>#NUM!</v>
      </c>
      <c r="J62" s="55" t="e">
        <f>(G62/G58)-1</f>
        <v>#NUM!</v>
      </c>
      <c r="K62" s="117"/>
      <c r="L62" s="117"/>
      <c r="M62" s="117"/>
      <c r="N62" s="117"/>
    </row>
    <row r="63" spans="1:14">
      <c r="A63" s="115" t="s">
        <v>81</v>
      </c>
      <c r="B63" s="141">
        <f t="shared" si="16"/>
        <v>49272.288</v>
      </c>
      <c r="C63" s="55">
        <f>(D63/D58)-1</f>
        <v>0.11716335978087389</v>
      </c>
      <c r="D63" s="119">
        <f>AVERAGE(D50:D56)</f>
        <v>47377.2</v>
      </c>
      <c r="E63" s="119">
        <f>AVERAGE(E50:E56)</f>
        <v>60236.4</v>
      </c>
      <c r="F63" s="119">
        <f>AVERAGE(F50:F56)</f>
        <v>73095.8</v>
      </c>
      <c r="G63" s="119">
        <f>AVERAGE(G50:G56)</f>
        <v>62592</v>
      </c>
      <c r="H63" s="50">
        <f t="shared" si="14"/>
        <v>1.039105922664701</v>
      </c>
      <c r="I63" s="131">
        <f t="shared" si="15"/>
        <v>0.54284761446434171</v>
      </c>
      <c r="J63" s="55">
        <f>(G63/G58)-1</f>
        <v>0.31792053565788647</v>
      </c>
      <c r="K63" s="117"/>
      <c r="L63" s="117"/>
      <c r="M63" s="117"/>
      <c r="N63" s="117"/>
    </row>
    <row r="64" spans="1:14">
      <c r="A64" s="115" t="s">
        <v>80</v>
      </c>
      <c r="B64" s="141">
        <f t="shared" si="16"/>
        <v>49859.68</v>
      </c>
      <c r="C64" s="55">
        <f>(D64/D58)-1</f>
        <v>0.13048145087963525</v>
      </c>
      <c r="D64" s="119">
        <f>MEDIAN(D50:D56)</f>
        <v>47942</v>
      </c>
      <c r="E64" s="119">
        <f>MEDIAN(E50:E56)</f>
        <v>61753</v>
      </c>
      <c r="F64" s="119">
        <f>MEDIAN(F50:F56)</f>
        <v>75262</v>
      </c>
      <c r="G64" s="119">
        <f>MEDIAN(G50:G56)</f>
        <v>62592</v>
      </c>
      <c r="H64" s="50">
        <f t="shared" si="14"/>
        <v>1.0135863844671513</v>
      </c>
      <c r="I64" s="131">
        <f t="shared" si="15"/>
        <v>0.56985524175044855</v>
      </c>
      <c r="J64" s="55">
        <f>(G64/G58)-1</f>
        <v>0.31792053565788647</v>
      </c>
      <c r="K64" s="117"/>
      <c r="L64" s="117"/>
      <c r="M64" s="117"/>
      <c r="N64" s="117"/>
    </row>
    <row r="65" spans="1:14">
      <c r="A65" s="116" t="s">
        <v>24</v>
      </c>
      <c r="B65" s="142"/>
      <c r="C65" s="39">
        <v>72</v>
      </c>
      <c r="D65" s="123">
        <f>VLOOKUP(C65,'Curr Pay Plan'!$A$2:$D$100,2)</f>
        <v>49181.95</v>
      </c>
      <c r="E65" s="123">
        <f>VLOOKUP(C65,'Curr Pay Plan'!$A$2:$D$100,3)</f>
        <v>59337.378907220329</v>
      </c>
      <c r="F65" s="123">
        <f>VLOOKUP(C65,'Curr Pay Plan'!$A$2:$D$100,4)</f>
        <v>69492.807814440661</v>
      </c>
      <c r="G65" s="124"/>
      <c r="H65" s="52"/>
      <c r="I65" s="134"/>
      <c r="J65" s="175"/>
      <c r="K65" s="117"/>
      <c r="L65" s="117"/>
      <c r="M65" s="117"/>
      <c r="N65" s="117"/>
    </row>
    <row r="66" spans="1:14">
      <c r="A66" s="116" t="s">
        <v>25</v>
      </c>
      <c r="B66" s="142"/>
      <c r="C66" s="39"/>
      <c r="D66" s="123"/>
      <c r="E66" s="123"/>
      <c r="F66" s="123"/>
      <c r="G66" s="125"/>
      <c r="H66" s="50"/>
      <c r="I66" s="51"/>
      <c r="J66" s="173"/>
    </row>
    <row r="67" spans="1:14" ht="28.9" customHeight="1">
      <c r="A67" s="334"/>
      <c r="B67" s="334"/>
      <c r="C67" s="334"/>
      <c r="D67" s="334"/>
      <c r="E67" s="334"/>
      <c r="F67" s="334"/>
      <c r="G67" s="334"/>
      <c r="H67" s="334"/>
      <c r="I67" s="334"/>
      <c r="J67" s="334"/>
    </row>
    <row r="68" spans="1:14" ht="15" customHeight="1">
      <c r="A68" s="162" t="s">
        <v>28</v>
      </c>
      <c r="B68" s="138"/>
      <c r="C68" s="34"/>
      <c r="D68" s="293">
        <v>59129</v>
      </c>
      <c r="E68" s="293">
        <v>73912</v>
      </c>
      <c r="F68" s="293">
        <v>88694</v>
      </c>
      <c r="G68" s="117"/>
      <c r="H68" s="43">
        <f t="shared" ref="H68" si="17">G68/E68</f>
        <v>0</v>
      </c>
      <c r="I68" s="51">
        <f t="shared" ref="I68" si="18">(F68/D68)-1</f>
        <v>0.50000845608753752</v>
      </c>
      <c r="J68" s="14" t="s">
        <v>262</v>
      </c>
    </row>
    <row r="69" spans="1:14" ht="15" customHeight="1">
      <c r="A69" s="162" t="s">
        <v>31</v>
      </c>
      <c r="B69" s="138"/>
      <c r="C69" s="34"/>
      <c r="D69" s="293">
        <v>65000</v>
      </c>
      <c r="E69" s="293">
        <v>78500</v>
      </c>
      <c r="F69" s="293">
        <v>92000</v>
      </c>
      <c r="G69" s="117"/>
      <c r="H69" s="43">
        <f t="shared" ref="H69:H78" si="19">G69/E69</f>
        <v>0</v>
      </c>
      <c r="I69" s="51">
        <f t="shared" ref="I69:I78" si="20">(F69/D69)-1</f>
        <v>0.41538461538461546</v>
      </c>
      <c r="J69" s="14" t="s">
        <v>262</v>
      </c>
    </row>
    <row r="70" spans="1:14" ht="15" customHeight="1">
      <c r="A70" s="162" t="s">
        <v>187</v>
      </c>
      <c r="B70" s="138"/>
      <c r="C70" s="35"/>
      <c r="D70" s="117"/>
      <c r="E70" s="117"/>
      <c r="F70" s="117"/>
      <c r="G70" s="117"/>
      <c r="H70" s="43"/>
      <c r="I70" s="51"/>
      <c r="J70" s="115" t="s">
        <v>186</v>
      </c>
    </row>
    <row r="71" spans="1:14" ht="15" customHeight="1">
      <c r="C71" s="34"/>
      <c r="D71" s="117"/>
      <c r="E71" s="117"/>
      <c r="F71" s="117"/>
      <c r="G71" s="117"/>
      <c r="H71" s="43"/>
      <c r="I71" s="51"/>
      <c r="J71" s="14"/>
    </row>
    <row r="72" spans="1:14" ht="15" customHeight="1">
      <c r="A72" s="162" t="s">
        <v>188</v>
      </c>
      <c r="B72" s="138"/>
      <c r="C72" s="34"/>
      <c r="D72" s="293">
        <v>56202</v>
      </c>
      <c r="E72" s="293">
        <v>66675</v>
      </c>
      <c r="F72" s="293">
        <v>79122</v>
      </c>
      <c r="G72" s="117"/>
      <c r="H72" s="43">
        <f t="shared" si="19"/>
        <v>0</v>
      </c>
      <c r="I72" s="51">
        <f t="shared" si="20"/>
        <v>0.40781466851713466</v>
      </c>
      <c r="J72" s="14" t="s">
        <v>253</v>
      </c>
    </row>
    <row r="73" spans="1:14" ht="15" customHeight="1">
      <c r="A73" s="162" t="s">
        <v>29</v>
      </c>
      <c r="B73" s="138"/>
      <c r="C73" s="34"/>
      <c r="D73" s="293">
        <v>59979</v>
      </c>
      <c r="E73" s="293">
        <v>79472</v>
      </c>
      <c r="F73" s="293">
        <v>98966</v>
      </c>
      <c r="G73" s="117"/>
      <c r="H73" s="43">
        <f t="shared" si="19"/>
        <v>0</v>
      </c>
      <c r="I73" s="51">
        <f t="shared" si="20"/>
        <v>0.65001083712632757</v>
      </c>
      <c r="J73" s="14" t="s">
        <v>262</v>
      </c>
    </row>
    <row r="74" spans="1:14" ht="15" customHeight="1">
      <c r="A74" s="162" t="s">
        <v>189</v>
      </c>
      <c r="B74" s="138"/>
      <c r="C74" s="34"/>
      <c r="D74" s="293">
        <v>53562</v>
      </c>
      <c r="E74" s="293">
        <v>68292</v>
      </c>
      <c r="F74" s="293">
        <v>83021</v>
      </c>
      <c r="G74" s="117"/>
      <c r="H74" s="43">
        <f t="shared" ref="H74" si="21">G74/E74</f>
        <v>0</v>
      </c>
      <c r="I74" s="51">
        <f t="shared" ref="I74" si="22">(F74/D74)-1</f>
        <v>0.5499981330047421</v>
      </c>
      <c r="J74" s="14" t="s">
        <v>262</v>
      </c>
    </row>
    <row r="75" spans="1:14" ht="15" customHeight="1">
      <c r="A75" s="162" t="s">
        <v>32</v>
      </c>
      <c r="B75" s="138"/>
      <c r="C75" s="34"/>
      <c r="D75" s="293">
        <v>60990</v>
      </c>
      <c r="E75" s="293">
        <v>78067</v>
      </c>
      <c r="F75" s="293">
        <v>95144</v>
      </c>
      <c r="G75" s="117"/>
      <c r="H75" s="43">
        <f t="shared" si="19"/>
        <v>0</v>
      </c>
      <c r="I75" s="51">
        <f t="shared" si="20"/>
        <v>0.55999344154779473</v>
      </c>
      <c r="J75" s="14" t="s">
        <v>262</v>
      </c>
    </row>
    <row r="76" spans="1:14" ht="15" customHeight="1">
      <c r="A76" s="162" t="s">
        <v>33</v>
      </c>
      <c r="B76" s="138"/>
      <c r="C76" s="34"/>
      <c r="D76" s="293">
        <v>61371</v>
      </c>
      <c r="E76" s="293">
        <v>76714</v>
      </c>
      <c r="F76" s="293">
        <v>92057</v>
      </c>
      <c r="G76" s="293">
        <v>76174</v>
      </c>
      <c r="H76" s="43">
        <f t="shared" si="19"/>
        <v>0.99296086763824076</v>
      </c>
      <c r="I76" s="51">
        <f t="shared" si="20"/>
        <v>0.50000814717048758</v>
      </c>
      <c r="J76" s="14" t="s">
        <v>262</v>
      </c>
    </row>
    <row r="77" spans="1:14" ht="15" customHeight="1">
      <c r="A77" s="162" t="s">
        <v>34</v>
      </c>
      <c r="B77" s="138"/>
      <c r="C77" s="34"/>
      <c r="D77" s="293">
        <v>58218</v>
      </c>
      <c r="E77" s="293">
        <v>72773</v>
      </c>
      <c r="F77" s="293">
        <v>87327</v>
      </c>
      <c r="G77" s="117"/>
      <c r="H77" s="43">
        <f t="shared" si="19"/>
        <v>0</v>
      </c>
      <c r="I77" s="51">
        <f t="shared" si="20"/>
        <v>0.5</v>
      </c>
      <c r="J77" s="14" t="s">
        <v>262</v>
      </c>
    </row>
    <row r="78" spans="1:14" ht="15" customHeight="1">
      <c r="A78" s="162" t="s">
        <v>35</v>
      </c>
      <c r="B78" s="138"/>
      <c r="C78" s="34"/>
      <c r="D78" s="302">
        <v>48977</v>
      </c>
      <c r="E78" s="302">
        <v>61338</v>
      </c>
      <c r="F78" s="302">
        <v>73698</v>
      </c>
      <c r="G78" s="117"/>
      <c r="H78" s="43">
        <f t="shared" si="19"/>
        <v>0</v>
      </c>
      <c r="I78" s="51">
        <f t="shared" si="20"/>
        <v>0.50474712620209483</v>
      </c>
      <c r="J78" s="14" t="s">
        <v>262</v>
      </c>
    </row>
    <row r="79" spans="1:14" ht="6" customHeight="1">
      <c r="A79" s="165"/>
      <c r="B79" s="166"/>
      <c r="C79" s="167"/>
      <c r="D79" s="168"/>
      <c r="E79" s="168"/>
      <c r="F79" s="168"/>
      <c r="G79" s="168"/>
      <c r="H79" s="169"/>
      <c r="I79" s="170"/>
      <c r="J79" s="166"/>
    </row>
    <row r="80" spans="1:14" ht="15" customHeight="1">
      <c r="A80" s="171" t="s">
        <v>262</v>
      </c>
      <c r="B80" s="172"/>
      <c r="C80" s="39">
        <v>68</v>
      </c>
      <c r="D80" s="121">
        <f>VLOOKUP(C80,'Curr Pay Plan'!$A$2:$D$100,2)</f>
        <v>40366.44</v>
      </c>
      <c r="E80" s="121">
        <f>VLOOKUP(C80,'Curr Pay Plan'!$A$2:$D$100,3)</f>
        <v>48701.581482954134</v>
      </c>
      <c r="F80" s="121">
        <f>VLOOKUP(C80,'Curr Pay Plan'!$A$2:$D$100,4)</f>
        <v>57036.722965908259</v>
      </c>
      <c r="G80" s="124">
        <v>54288</v>
      </c>
      <c r="H80" s="52">
        <f t="shared" ref="H80:H86" si="23">G80/E80</f>
        <v>1.114707127508809</v>
      </c>
      <c r="I80" s="53">
        <f t="shared" ref="I80:I86" si="24">(F80/D80)-1</f>
        <v>0.41297382097376567</v>
      </c>
      <c r="J80" s="173"/>
    </row>
    <row r="81" spans="1:10" ht="15" customHeight="1">
      <c r="A81" s="115" t="s">
        <v>11</v>
      </c>
      <c r="B81" s="141">
        <f t="shared" ref="B81:B86" si="25">D81*104%</f>
        <v>60485.013333333336</v>
      </c>
      <c r="C81" s="55">
        <f>(D81/D80)-1</f>
        <v>0.44076779291576518</v>
      </c>
      <c r="D81" s="119">
        <f>AVERAGE(D68:D78)</f>
        <v>58158.666666666664</v>
      </c>
      <c r="E81" s="119">
        <f>AVERAGE(E68:E78)</f>
        <v>72860.333333333328</v>
      </c>
      <c r="F81" s="119">
        <f>AVERAGE(F68:F78)</f>
        <v>87781</v>
      </c>
      <c r="G81" s="119">
        <f>AVERAGE(G68:G78)</f>
        <v>76174</v>
      </c>
      <c r="H81" s="50">
        <f t="shared" si="23"/>
        <v>1.04547970775136</v>
      </c>
      <c r="I81" s="131">
        <f t="shared" si="24"/>
        <v>0.50933652765996484</v>
      </c>
      <c r="J81" s="55">
        <f>(G81/G80)-1</f>
        <v>0.4031461833185972</v>
      </c>
    </row>
    <row r="82" spans="1:10" ht="15" customHeight="1">
      <c r="A82" s="174" t="s">
        <v>21</v>
      </c>
      <c r="B82" s="141">
        <f t="shared" si="25"/>
        <v>61494.16</v>
      </c>
      <c r="C82" s="55">
        <f>(D82/D80)-1</f>
        <v>0.46480591303072538</v>
      </c>
      <c r="D82" s="119">
        <f>MEDIAN(D68:D78)</f>
        <v>59129</v>
      </c>
      <c r="E82" s="119">
        <f>MEDIAN(E68:E78)</f>
        <v>73912</v>
      </c>
      <c r="F82" s="119">
        <f>MEDIAN(F68:F78)</f>
        <v>88694</v>
      </c>
      <c r="G82" s="119">
        <f>MEDIAN(G68:G78)</f>
        <v>76174</v>
      </c>
      <c r="H82" s="50">
        <f t="shared" si="23"/>
        <v>1.0306039614676914</v>
      </c>
      <c r="I82" s="131">
        <f t="shared" si="24"/>
        <v>0.50000845608753752</v>
      </c>
      <c r="J82" s="55">
        <f>(G82/G80)-1</f>
        <v>0.4031461833185972</v>
      </c>
    </row>
    <row r="83" spans="1:10" ht="15" customHeight="1">
      <c r="A83" s="115" t="s">
        <v>22</v>
      </c>
      <c r="B83" s="141">
        <f t="shared" si="25"/>
        <v>64547.08</v>
      </c>
      <c r="C83" s="55">
        <f>(D83/D80)-1</f>
        <v>0.53752721319987584</v>
      </c>
      <c r="D83" s="119">
        <f>AVERAGE(D68:D70)</f>
        <v>62064.5</v>
      </c>
      <c r="E83" s="119">
        <f>AVERAGE(E68:E70)</f>
        <v>76206</v>
      </c>
      <c r="F83" s="119">
        <f>AVERAGE(F68:F70)</f>
        <v>90347</v>
      </c>
      <c r="G83" s="119" t="e">
        <f>AVERAGE(G68:G70)</f>
        <v>#DIV/0!</v>
      </c>
      <c r="H83" s="50" t="e">
        <f t="shared" si="23"/>
        <v>#DIV/0!</v>
      </c>
      <c r="I83" s="131">
        <f t="shared" si="24"/>
        <v>0.45569528474409693</v>
      </c>
      <c r="J83" s="55" t="e">
        <f>(G83/G80)-1</f>
        <v>#DIV/0!</v>
      </c>
    </row>
    <row r="84" spans="1:10" ht="15" customHeight="1">
      <c r="A84" s="115" t="s">
        <v>23</v>
      </c>
      <c r="B84" s="141">
        <f t="shared" si="25"/>
        <v>64547.08</v>
      </c>
      <c r="C84" s="55">
        <f>(D84/D80)-1</f>
        <v>0.53752721319987584</v>
      </c>
      <c r="D84" s="119">
        <f>MEDIAN(D68:D70)</f>
        <v>62064.5</v>
      </c>
      <c r="E84" s="119">
        <f>MEDIAN(E68:E70)</f>
        <v>76206</v>
      </c>
      <c r="F84" s="119">
        <f>MEDIAN(F68:F70)</f>
        <v>90347</v>
      </c>
      <c r="G84" s="119" t="e">
        <f>MEDIAN(G68:G70)</f>
        <v>#NUM!</v>
      </c>
      <c r="H84" s="50" t="e">
        <f t="shared" si="23"/>
        <v>#NUM!</v>
      </c>
      <c r="I84" s="131">
        <f t="shared" si="24"/>
        <v>0.45569528474409693</v>
      </c>
      <c r="J84" s="55" t="e">
        <f>(G84/G80)-1</f>
        <v>#NUM!</v>
      </c>
    </row>
    <row r="85" spans="1:10" ht="15" customHeight="1">
      <c r="A85" s="115" t="s">
        <v>81</v>
      </c>
      <c r="B85" s="141">
        <f t="shared" si="25"/>
        <v>59324.422857142854</v>
      </c>
      <c r="C85" s="55">
        <f>(D85/D80)-1</f>
        <v>0.41312224426316213</v>
      </c>
      <c r="D85" s="119">
        <f>AVERAGE(D72:D78)</f>
        <v>57042.714285714283</v>
      </c>
      <c r="E85" s="119">
        <f>AVERAGE(E72:E78)</f>
        <v>71904.428571428565</v>
      </c>
      <c r="F85" s="119">
        <f>AVERAGE(F72:F78)</f>
        <v>87047.857142857145</v>
      </c>
      <c r="G85" s="119">
        <f>AVERAGE(G72:G78)</f>
        <v>76174</v>
      </c>
      <c r="H85" s="50">
        <f t="shared" si="23"/>
        <v>1.0593784209595674</v>
      </c>
      <c r="I85" s="131">
        <f t="shared" si="24"/>
        <v>0.52601183574213817</v>
      </c>
      <c r="J85" s="55">
        <f>(G85/G80)-1</f>
        <v>0.4031461833185972</v>
      </c>
    </row>
    <row r="86" spans="1:10" ht="15" customHeight="1">
      <c r="A86" s="115" t="s">
        <v>80</v>
      </c>
      <c r="B86" s="141">
        <f t="shared" si="25"/>
        <v>60546.720000000001</v>
      </c>
      <c r="C86" s="55">
        <f>(D86/D80)-1</f>
        <v>0.44223766078950733</v>
      </c>
      <c r="D86" s="119">
        <f>MEDIAN(D72:D78)</f>
        <v>58218</v>
      </c>
      <c r="E86" s="119">
        <f>MEDIAN(E72:E78)</f>
        <v>72773</v>
      </c>
      <c r="F86" s="119">
        <f>MEDIAN(F72:F78)</f>
        <v>87327</v>
      </c>
      <c r="G86" s="119">
        <f>MEDIAN(G72:G78)</f>
        <v>76174</v>
      </c>
      <c r="H86" s="50">
        <f t="shared" si="23"/>
        <v>1.0467343657675237</v>
      </c>
      <c r="I86" s="131">
        <f t="shared" si="24"/>
        <v>0.5</v>
      </c>
      <c r="J86" s="55">
        <f>(G86/G80)-1</f>
        <v>0.4031461833185972</v>
      </c>
    </row>
    <row r="87" spans="1:10" ht="15" customHeight="1">
      <c r="A87" s="116" t="s">
        <v>24</v>
      </c>
      <c r="B87" s="142"/>
      <c r="C87" s="39">
        <v>76</v>
      </c>
      <c r="D87" s="123">
        <f>VLOOKUP(C87,'Curr Pay Plan'!$A$2:$D$100,2)</f>
        <v>59921.93</v>
      </c>
      <c r="E87" s="123">
        <f>VLOOKUP(C87,'Curr Pay Plan'!$A$2:$D$100,3)</f>
        <v>72295.024196111262</v>
      </c>
      <c r="F87" s="123">
        <f>VLOOKUP(C87,'Curr Pay Plan'!$A$2:$D$100,4)</f>
        <v>84668.118392222517</v>
      </c>
      <c r="G87" s="124"/>
      <c r="H87" s="52"/>
      <c r="I87" s="53"/>
      <c r="J87" s="173"/>
    </row>
    <row r="88" spans="1:10" ht="15" customHeight="1">
      <c r="A88" s="116" t="s">
        <v>25</v>
      </c>
      <c r="B88" s="142"/>
      <c r="C88" s="39"/>
      <c r="D88" s="123"/>
      <c r="E88" s="123"/>
      <c r="F88" s="123"/>
      <c r="G88" s="125"/>
      <c r="H88" s="50"/>
      <c r="I88" s="51"/>
      <c r="J88" s="173"/>
    </row>
    <row r="89" spans="1:10" ht="30" customHeight="1">
      <c r="A89" s="335"/>
      <c r="B89" s="335"/>
      <c r="C89" s="335"/>
      <c r="D89" s="335"/>
      <c r="E89" s="335"/>
      <c r="F89" s="335"/>
      <c r="G89" s="335"/>
      <c r="H89" s="335"/>
      <c r="I89" s="335"/>
      <c r="J89" s="335"/>
    </row>
    <row r="90" spans="1:10" ht="15" customHeight="1">
      <c r="A90" s="162" t="s">
        <v>28</v>
      </c>
      <c r="B90" s="138"/>
      <c r="C90" s="34"/>
      <c r="D90" s="117"/>
      <c r="E90" s="117"/>
      <c r="F90" s="117"/>
      <c r="G90" s="117"/>
      <c r="H90" s="43" t="e">
        <f t="shared" ref="H90:H91" si="26">G90/E90</f>
        <v>#DIV/0!</v>
      </c>
      <c r="I90" s="51" t="e">
        <f t="shared" ref="I90:I91" si="27">(F90/D90)-1</f>
        <v>#DIV/0!</v>
      </c>
      <c r="J90" s="11" t="s">
        <v>1281</v>
      </c>
    </row>
    <row r="91" spans="1:10" ht="15" customHeight="1">
      <c r="A91" s="162" t="s">
        <v>31</v>
      </c>
      <c r="B91" s="138"/>
      <c r="C91" s="34"/>
      <c r="D91" s="117"/>
      <c r="E91" s="117"/>
      <c r="F91" s="117"/>
      <c r="G91" s="117"/>
      <c r="H91" s="43" t="e">
        <f t="shared" si="26"/>
        <v>#DIV/0!</v>
      </c>
      <c r="I91" s="51" t="e">
        <f t="shared" si="27"/>
        <v>#DIV/0!</v>
      </c>
      <c r="J91" s="14"/>
    </row>
    <row r="92" spans="1:10" ht="15" customHeight="1">
      <c r="A92" s="162" t="s">
        <v>187</v>
      </c>
      <c r="B92" s="138"/>
      <c r="C92" s="35"/>
      <c r="D92" s="117"/>
      <c r="E92" s="117"/>
      <c r="F92" s="117"/>
      <c r="G92" s="117"/>
      <c r="H92" s="43"/>
      <c r="I92" s="51"/>
      <c r="J92" s="115" t="s">
        <v>186</v>
      </c>
    </row>
    <row r="93" spans="1:10" ht="15" customHeight="1">
      <c r="C93" s="34"/>
      <c r="D93" s="117"/>
      <c r="E93" s="117"/>
      <c r="F93" s="117"/>
      <c r="G93" s="117"/>
      <c r="H93" s="43"/>
      <c r="I93" s="51"/>
      <c r="J93" s="14"/>
    </row>
    <row r="94" spans="1:10" ht="15" customHeight="1">
      <c r="A94" s="162" t="s">
        <v>188</v>
      </c>
      <c r="B94" s="138"/>
      <c r="C94" s="34"/>
      <c r="D94" s="117"/>
      <c r="E94" s="117"/>
      <c r="F94" s="117"/>
      <c r="G94" s="117"/>
      <c r="H94" s="43" t="e">
        <f t="shared" ref="H94:H100" si="28">G94/E94</f>
        <v>#DIV/0!</v>
      </c>
      <c r="I94" s="51" t="e">
        <f t="shared" ref="I94:I100" si="29">(F94/D94)-1</f>
        <v>#DIV/0!</v>
      </c>
      <c r="J94" s="14"/>
    </row>
    <row r="95" spans="1:10" ht="15" customHeight="1">
      <c r="A95" s="162" t="s">
        <v>29</v>
      </c>
      <c r="B95" s="138"/>
      <c r="C95" s="34"/>
      <c r="D95" s="117"/>
      <c r="E95" s="117"/>
      <c r="F95" s="117"/>
      <c r="G95" s="117"/>
      <c r="H95" s="43" t="e">
        <f t="shared" si="28"/>
        <v>#DIV/0!</v>
      </c>
      <c r="I95" s="51" t="e">
        <f t="shared" si="29"/>
        <v>#DIV/0!</v>
      </c>
      <c r="J95" s="14" t="s">
        <v>1281</v>
      </c>
    </row>
    <row r="96" spans="1:10" ht="15" customHeight="1">
      <c r="A96" s="162" t="s">
        <v>189</v>
      </c>
      <c r="B96" s="138"/>
      <c r="C96" s="34"/>
      <c r="D96" s="117"/>
      <c r="E96" s="117"/>
      <c r="F96" s="117"/>
      <c r="G96" s="117"/>
      <c r="H96" s="43" t="e">
        <f t="shared" si="28"/>
        <v>#DIV/0!</v>
      </c>
      <c r="I96" s="51" t="e">
        <f t="shared" si="29"/>
        <v>#DIV/0!</v>
      </c>
      <c r="J96" s="14" t="s">
        <v>1281</v>
      </c>
    </row>
    <row r="97" spans="1:14" ht="15" customHeight="1">
      <c r="A97" s="162" t="s">
        <v>32</v>
      </c>
      <c r="B97" s="138"/>
      <c r="C97" s="34"/>
      <c r="D97" s="293">
        <v>43926</v>
      </c>
      <c r="E97" s="293">
        <v>56226</v>
      </c>
      <c r="F97" s="293">
        <v>68526</v>
      </c>
      <c r="G97" s="117"/>
      <c r="H97" s="43">
        <f t="shared" si="28"/>
        <v>0</v>
      </c>
      <c r="I97" s="51">
        <f t="shared" si="29"/>
        <v>0.56003278240677501</v>
      </c>
      <c r="J97" s="14" t="s">
        <v>263</v>
      </c>
    </row>
    <row r="98" spans="1:14" ht="15" customHeight="1">
      <c r="A98" s="162" t="s">
        <v>33</v>
      </c>
      <c r="B98" s="138"/>
      <c r="C98" s="34"/>
      <c r="D98" s="293">
        <v>47942</v>
      </c>
      <c r="E98" s="293">
        <v>59927</v>
      </c>
      <c r="F98" s="293">
        <v>71912</v>
      </c>
      <c r="G98" s="117"/>
      <c r="H98" s="43">
        <f t="shared" si="28"/>
        <v>0</v>
      </c>
      <c r="I98" s="51">
        <f t="shared" si="29"/>
        <v>0.4999791414626007</v>
      </c>
      <c r="J98" s="14" t="s">
        <v>1289</v>
      </c>
    </row>
    <row r="99" spans="1:14" ht="15" customHeight="1">
      <c r="A99" s="162" t="s">
        <v>34</v>
      </c>
      <c r="B99" s="138"/>
      <c r="C99" s="34"/>
      <c r="D99" s="117"/>
      <c r="E99" s="117"/>
      <c r="F99" s="117"/>
      <c r="G99" s="117"/>
      <c r="H99" s="43" t="e">
        <f t="shared" si="28"/>
        <v>#DIV/0!</v>
      </c>
      <c r="I99" s="51" t="e">
        <f t="shared" si="29"/>
        <v>#DIV/0!</v>
      </c>
      <c r="J99" s="14" t="s">
        <v>1281</v>
      </c>
    </row>
    <row r="100" spans="1:14" ht="15" customHeight="1">
      <c r="A100" s="162" t="s">
        <v>35</v>
      </c>
      <c r="B100" s="138"/>
      <c r="C100" s="34"/>
      <c r="D100" s="119"/>
      <c r="E100" s="119"/>
      <c r="F100" s="119"/>
      <c r="G100" s="117"/>
      <c r="H100" s="43" t="e">
        <f t="shared" si="28"/>
        <v>#DIV/0!</v>
      </c>
      <c r="I100" s="51" t="e">
        <f t="shared" si="29"/>
        <v>#DIV/0!</v>
      </c>
      <c r="J100" s="14" t="s">
        <v>1281</v>
      </c>
    </row>
    <row r="101" spans="1:14" ht="6" customHeight="1">
      <c r="A101" s="165"/>
      <c r="B101" s="166"/>
      <c r="C101" s="167"/>
      <c r="D101" s="168"/>
      <c r="E101" s="168"/>
      <c r="F101" s="168"/>
      <c r="G101" s="168"/>
      <c r="H101" s="169"/>
      <c r="I101" s="170"/>
      <c r="J101" s="166"/>
    </row>
    <row r="102" spans="1:14" ht="15" customHeight="1">
      <c r="A102" s="171" t="s">
        <v>263</v>
      </c>
      <c r="B102" s="172"/>
      <c r="C102" s="39">
        <v>65</v>
      </c>
      <c r="D102" s="121">
        <f>VLOOKUP(C102,'Curr Pay Plan'!$A$2:$D$100,2)</f>
        <v>34807.94</v>
      </c>
      <c r="E102" s="121">
        <f>VLOOKUP(C102,'Curr Pay Plan'!$A$2:$D$100,3)</f>
        <v>41995.323991012789</v>
      </c>
      <c r="F102" s="121">
        <f>VLOOKUP(C102,'Curr Pay Plan'!$A$2:$D$100,4)</f>
        <v>49182.707982025575</v>
      </c>
      <c r="G102" s="124">
        <v>40366</v>
      </c>
      <c r="H102" s="52">
        <f t="shared" ref="H102:H108" si="30">G102/E102</f>
        <v>0.96120225215165689</v>
      </c>
      <c r="I102" s="53">
        <f t="shared" ref="I102:I108" si="31">(F102/D102)-1</f>
        <v>0.41297382097376545</v>
      </c>
      <c r="J102" s="173"/>
    </row>
    <row r="103" spans="1:14" ht="15" customHeight="1">
      <c r="A103" s="115" t="s">
        <v>11</v>
      </c>
      <c r="B103" s="141">
        <f t="shared" ref="B103:B108" si="32">D103*104%</f>
        <v>47771.360000000001</v>
      </c>
      <c r="C103" s="55">
        <f>(D103/D102)-1</f>
        <v>0.31964143813164458</v>
      </c>
      <c r="D103" s="119">
        <f>AVERAGE(D90:D100)</f>
        <v>45934</v>
      </c>
      <c r="E103" s="119">
        <f>AVERAGE(E90:E100)</f>
        <v>58076.5</v>
      </c>
      <c r="F103" s="119">
        <f>AVERAGE(F90:F100)</f>
        <v>70219</v>
      </c>
      <c r="G103" s="119" t="e">
        <f>AVERAGE(G90:G100)</f>
        <v>#DIV/0!</v>
      </c>
      <c r="H103" s="50" t="e">
        <f t="shared" si="30"/>
        <v>#DIV/0!</v>
      </c>
      <c r="I103" s="131">
        <f t="shared" si="31"/>
        <v>0.52869334262202283</v>
      </c>
      <c r="J103" s="55" t="e">
        <f>(G103/G102)-1</f>
        <v>#DIV/0!</v>
      </c>
    </row>
    <row r="104" spans="1:14" ht="15" customHeight="1">
      <c r="A104" s="174" t="s">
        <v>21</v>
      </c>
      <c r="B104" s="141">
        <f t="shared" si="32"/>
        <v>47771.360000000001</v>
      </c>
      <c r="C104" s="55">
        <f>(D104/D102)-1</f>
        <v>0.31964143813164458</v>
      </c>
      <c r="D104" s="119">
        <f>MEDIAN(D90:D100)</f>
        <v>45934</v>
      </c>
      <c r="E104" s="119">
        <f>MEDIAN(E90:E100)</f>
        <v>58076.5</v>
      </c>
      <c r="F104" s="119">
        <f>MEDIAN(F90:F100)</f>
        <v>70219</v>
      </c>
      <c r="G104" s="119" t="e">
        <f>MEDIAN(G90:G100)</f>
        <v>#NUM!</v>
      </c>
      <c r="H104" s="50" t="e">
        <f t="shared" si="30"/>
        <v>#NUM!</v>
      </c>
      <c r="I104" s="131">
        <f t="shared" si="31"/>
        <v>0.52869334262202283</v>
      </c>
      <c r="J104" s="55" t="e">
        <f>(G104/G102)-1</f>
        <v>#NUM!</v>
      </c>
    </row>
    <row r="105" spans="1:14" ht="15" customHeight="1">
      <c r="A105" s="115" t="s">
        <v>22</v>
      </c>
      <c r="B105" s="141" t="e">
        <f t="shared" si="32"/>
        <v>#DIV/0!</v>
      </c>
      <c r="C105" s="55" t="e">
        <f>(D105/D102)-1</f>
        <v>#DIV/0!</v>
      </c>
      <c r="D105" s="119" t="e">
        <f>AVERAGE(D90:D92)</f>
        <v>#DIV/0!</v>
      </c>
      <c r="E105" s="119" t="e">
        <f>AVERAGE(E90:E92)</f>
        <v>#DIV/0!</v>
      </c>
      <c r="F105" s="119" t="e">
        <f>AVERAGE(F90:F92)</f>
        <v>#DIV/0!</v>
      </c>
      <c r="G105" s="119" t="e">
        <f>AVERAGE(G90:G92)</f>
        <v>#DIV/0!</v>
      </c>
      <c r="H105" s="50" t="e">
        <f t="shared" si="30"/>
        <v>#DIV/0!</v>
      </c>
      <c r="I105" s="131" t="e">
        <f t="shared" si="31"/>
        <v>#DIV/0!</v>
      </c>
      <c r="J105" s="55" t="e">
        <f>(G105/G102)-1</f>
        <v>#DIV/0!</v>
      </c>
    </row>
    <row r="106" spans="1:14" ht="15" customHeight="1">
      <c r="A106" s="115" t="s">
        <v>23</v>
      </c>
      <c r="B106" s="141" t="e">
        <f t="shared" si="32"/>
        <v>#NUM!</v>
      </c>
      <c r="C106" s="55" t="e">
        <f>(D106/D102)-1</f>
        <v>#NUM!</v>
      </c>
      <c r="D106" s="119" t="e">
        <f>MEDIAN(D90:D92)</f>
        <v>#NUM!</v>
      </c>
      <c r="E106" s="119" t="e">
        <f>MEDIAN(E90:E92)</f>
        <v>#NUM!</v>
      </c>
      <c r="F106" s="119" t="e">
        <f>MEDIAN(F90:F92)</f>
        <v>#NUM!</v>
      </c>
      <c r="G106" s="119" t="e">
        <f>MEDIAN(G90:G92)</f>
        <v>#NUM!</v>
      </c>
      <c r="H106" s="50" t="e">
        <f t="shared" si="30"/>
        <v>#NUM!</v>
      </c>
      <c r="I106" s="131" t="e">
        <f t="shared" si="31"/>
        <v>#NUM!</v>
      </c>
      <c r="J106" s="55" t="e">
        <f>(G106/G102)-1</f>
        <v>#NUM!</v>
      </c>
    </row>
    <row r="107" spans="1:14" ht="15" customHeight="1">
      <c r="A107" s="115" t="s">
        <v>81</v>
      </c>
      <c r="B107" s="141">
        <f t="shared" si="32"/>
        <v>47771.360000000001</v>
      </c>
      <c r="C107" s="55">
        <f>(D107/D102)-1</f>
        <v>0.31964143813164458</v>
      </c>
      <c r="D107" s="119">
        <f>AVERAGE(D94:D100)</f>
        <v>45934</v>
      </c>
      <c r="E107" s="119">
        <f>AVERAGE(E94:E100)</f>
        <v>58076.5</v>
      </c>
      <c r="F107" s="119">
        <f>AVERAGE(F94:F100)</f>
        <v>70219</v>
      </c>
      <c r="G107" s="119" t="e">
        <f>AVERAGE(G94:G100)</f>
        <v>#DIV/0!</v>
      </c>
      <c r="H107" s="50" t="e">
        <f t="shared" si="30"/>
        <v>#DIV/0!</v>
      </c>
      <c r="I107" s="131">
        <f t="shared" si="31"/>
        <v>0.52869334262202283</v>
      </c>
      <c r="J107" s="55" t="e">
        <f>(G107/G102)-1</f>
        <v>#DIV/0!</v>
      </c>
    </row>
    <row r="108" spans="1:14" ht="15" customHeight="1">
      <c r="A108" s="115" t="s">
        <v>80</v>
      </c>
      <c r="B108" s="141">
        <f t="shared" si="32"/>
        <v>47771.360000000001</v>
      </c>
      <c r="C108" s="55">
        <f>(D108/D102)-1</f>
        <v>0.31964143813164458</v>
      </c>
      <c r="D108" s="119">
        <f>MEDIAN(D94:D100)</f>
        <v>45934</v>
      </c>
      <c r="E108" s="119">
        <f>MEDIAN(E94:E100)</f>
        <v>58076.5</v>
      </c>
      <c r="F108" s="119">
        <f>MEDIAN(F94:F100)</f>
        <v>70219</v>
      </c>
      <c r="G108" s="119" t="e">
        <f>MEDIAN(G94:G100)</f>
        <v>#NUM!</v>
      </c>
      <c r="H108" s="50" t="e">
        <f t="shared" si="30"/>
        <v>#NUM!</v>
      </c>
      <c r="I108" s="131">
        <f t="shared" si="31"/>
        <v>0.52869334262202283</v>
      </c>
      <c r="J108" s="55" t="e">
        <f>(G108/G102)-1</f>
        <v>#NUM!</v>
      </c>
    </row>
    <row r="109" spans="1:14" ht="15" customHeight="1">
      <c r="A109" s="116" t="s">
        <v>24</v>
      </c>
      <c r="B109" s="142"/>
      <c r="C109" s="39">
        <v>70</v>
      </c>
      <c r="D109" s="123">
        <f>VLOOKUP(C109,'Curr Pay Plan'!$A$2:$D$100,2)</f>
        <v>44555.93</v>
      </c>
      <c r="E109" s="123">
        <f>VLOOKUP(C109,'Curr Pay Plan'!$A$2:$D$100,3)</f>
        <v>53756.146329569819</v>
      </c>
      <c r="F109" s="123">
        <f>VLOOKUP(C109,'Curr Pay Plan'!$A$2:$D$100,4)</f>
        <v>62956.362659139639</v>
      </c>
      <c r="G109" s="124"/>
      <c r="H109" s="52"/>
      <c r="I109" s="53"/>
      <c r="J109" s="173"/>
    </row>
    <row r="110" spans="1:14" ht="15" customHeight="1">
      <c r="A110" s="116" t="s">
        <v>25</v>
      </c>
      <c r="B110" s="142"/>
      <c r="C110" s="39"/>
      <c r="D110" s="123"/>
      <c r="E110" s="123"/>
      <c r="F110" s="123"/>
      <c r="G110" s="125"/>
      <c r="H110" s="50"/>
      <c r="I110" s="51"/>
      <c r="J110" s="173"/>
    </row>
    <row r="111" spans="1:14" ht="34.5" customHeight="1">
      <c r="A111" s="336"/>
      <c r="B111" s="337"/>
      <c r="C111" s="337"/>
      <c r="D111" s="337"/>
      <c r="E111" s="337"/>
      <c r="F111" s="337"/>
      <c r="G111" s="337"/>
      <c r="H111" s="337"/>
      <c r="I111" s="337"/>
      <c r="J111" s="337"/>
    </row>
    <row r="112" spans="1:14">
      <c r="A112" s="162" t="s">
        <v>28</v>
      </c>
      <c r="B112" s="138"/>
      <c r="C112" s="34"/>
      <c r="D112" s="292">
        <v>53632</v>
      </c>
      <c r="E112" s="292">
        <v>67040</v>
      </c>
      <c r="F112" s="292">
        <v>80448</v>
      </c>
      <c r="G112" s="107"/>
      <c r="H112" s="43">
        <f>G112/E112</f>
        <v>0</v>
      </c>
      <c r="I112" s="51">
        <f>(F112/D112)-1</f>
        <v>0.5</v>
      </c>
      <c r="J112" s="14" t="s">
        <v>151</v>
      </c>
      <c r="K112" s="117"/>
      <c r="L112" s="117"/>
      <c r="M112" s="117"/>
      <c r="N112" s="117"/>
    </row>
    <row r="113" spans="1:14">
      <c r="A113" s="162" t="s">
        <v>31</v>
      </c>
      <c r="B113" s="138"/>
      <c r="C113" s="34"/>
      <c r="D113" s="292">
        <v>56500</v>
      </c>
      <c r="E113" s="292">
        <f>(F113-D113)/2+D113</f>
        <v>68250</v>
      </c>
      <c r="F113" s="292">
        <v>80000</v>
      </c>
      <c r="G113" s="107">
        <v>60491.63812499999</v>
      </c>
      <c r="H113" s="43">
        <f t="shared" ref="H113:H114" si="33">G113/E113</f>
        <v>0.88632436813186799</v>
      </c>
      <c r="I113" s="51">
        <f t="shared" ref="I113:I114" si="34">(F113/D113)-1</f>
        <v>0.41592920353982299</v>
      </c>
      <c r="J113" s="14" t="s">
        <v>151</v>
      </c>
      <c r="K113" s="117"/>
      <c r="L113" s="117"/>
      <c r="M113" s="117"/>
      <c r="N113" s="117"/>
    </row>
    <row r="114" spans="1:14">
      <c r="A114" s="162" t="s">
        <v>187</v>
      </c>
      <c r="B114" s="138"/>
      <c r="C114" s="35"/>
      <c r="D114" s="308">
        <v>54059</v>
      </c>
      <c r="E114" s="308">
        <v>71624</v>
      </c>
      <c r="F114" s="308">
        <v>89190</v>
      </c>
      <c r="G114" s="163">
        <v>61635</v>
      </c>
      <c r="H114" s="43">
        <f t="shared" si="33"/>
        <v>0.86053557466770914</v>
      </c>
      <c r="I114" s="51">
        <f t="shared" si="34"/>
        <v>0.64986403744057419</v>
      </c>
      <c r="J114" s="14" t="s">
        <v>151</v>
      </c>
      <c r="K114" s="117"/>
      <c r="L114" s="117"/>
      <c r="M114" s="117"/>
      <c r="N114" s="117"/>
    </row>
    <row r="115" spans="1:14">
      <c r="C115" s="34"/>
      <c r="D115" s="117"/>
      <c r="E115" s="117"/>
      <c r="F115" s="117"/>
      <c r="G115" s="117"/>
      <c r="H115" s="43"/>
      <c r="I115" s="51"/>
      <c r="J115" s="14"/>
      <c r="K115" s="117"/>
      <c r="L115" s="117"/>
      <c r="M115" s="117"/>
      <c r="N115" s="117"/>
    </row>
    <row r="116" spans="1:14">
      <c r="A116" s="162" t="s">
        <v>188</v>
      </c>
      <c r="B116" s="138"/>
      <c r="C116" s="34"/>
      <c r="D116" s="292">
        <v>47418</v>
      </c>
      <c r="E116" s="292">
        <v>56229</v>
      </c>
      <c r="F116" s="292">
        <v>66708</v>
      </c>
      <c r="G116" s="107">
        <v>50170</v>
      </c>
      <c r="H116" s="43">
        <f t="shared" ref="H116:H122" si="35">G116/E116</f>
        <v>0.89224421561827527</v>
      </c>
      <c r="I116" s="51">
        <f t="shared" ref="I116:I122" si="36">(F116/D116)-1</f>
        <v>0.40680754143995945</v>
      </c>
      <c r="J116" s="14" t="s">
        <v>254</v>
      </c>
      <c r="K116" s="117"/>
      <c r="L116" s="117"/>
      <c r="M116" s="117"/>
      <c r="N116" s="117"/>
    </row>
    <row r="117" spans="1:14">
      <c r="A117" s="162" t="s">
        <v>29</v>
      </c>
      <c r="B117" s="138"/>
      <c r="C117" s="34"/>
      <c r="D117" s="300">
        <v>51815</v>
      </c>
      <c r="E117" s="300">
        <v>68655</v>
      </c>
      <c r="F117" s="300">
        <v>85496</v>
      </c>
      <c r="G117" s="107">
        <v>54625.205000000002</v>
      </c>
      <c r="H117" s="43">
        <f t="shared" si="35"/>
        <v>0.79564787706649187</v>
      </c>
      <c r="I117" s="51">
        <f t="shared" si="36"/>
        <v>0.65002412428833356</v>
      </c>
      <c r="J117" s="14" t="s">
        <v>54</v>
      </c>
      <c r="K117" s="117"/>
      <c r="L117" s="117"/>
      <c r="M117" s="117"/>
      <c r="N117" s="117"/>
    </row>
    <row r="118" spans="1:14">
      <c r="A118" s="162" t="s">
        <v>189</v>
      </c>
      <c r="B118" s="138"/>
      <c r="C118" s="34"/>
      <c r="D118" s="292">
        <v>49237</v>
      </c>
      <c r="E118" s="292">
        <v>62777</v>
      </c>
      <c r="F118" s="292">
        <v>76317</v>
      </c>
      <c r="G118" s="107"/>
      <c r="H118" s="43">
        <f t="shared" si="35"/>
        <v>0</v>
      </c>
      <c r="I118" s="51">
        <f t="shared" si="36"/>
        <v>0.54999289152466635</v>
      </c>
      <c r="J118" s="14" t="s">
        <v>54</v>
      </c>
      <c r="K118" s="117"/>
      <c r="L118" s="117"/>
      <c r="M118" s="117"/>
      <c r="N118" s="117"/>
    </row>
    <row r="119" spans="1:14">
      <c r="A119" s="162" t="s">
        <v>32</v>
      </c>
      <c r="B119" s="138"/>
      <c r="C119" s="34"/>
      <c r="D119" s="295">
        <v>52987</v>
      </c>
      <c r="E119" s="295">
        <v>67824</v>
      </c>
      <c r="F119" s="295">
        <v>82661</v>
      </c>
      <c r="G119" s="114">
        <v>58782.061111111114</v>
      </c>
      <c r="H119" s="43">
        <f t="shared" si="35"/>
        <v>0.86668526054362927</v>
      </c>
      <c r="I119" s="51">
        <f t="shared" si="36"/>
        <v>0.56002415686866591</v>
      </c>
      <c r="J119" s="14" t="s">
        <v>54</v>
      </c>
      <c r="K119" s="117"/>
      <c r="L119" s="117"/>
      <c r="M119" s="117"/>
      <c r="N119" s="117"/>
    </row>
    <row r="120" spans="1:14">
      <c r="A120" s="162" t="s">
        <v>33</v>
      </c>
      <c r="B120" s="138"/>
      <c r="C120" s="34"/>
      <c r="D120" s="292">
        <v>50360</v>
      </c>
      <c r="E120" s="292">
        <v>62956</v>
      </c>
      <c r="F120" s="292">
        <v>75552</v>
      </c>
      <c r="G120" s="292">
        <v>59648</v>
      </c>
      <c r="H120" s="43">
        <f t="shared" si="35"/>
        <v>0.94745536565220156</v>
      </c>
      <c r="I120" s="51">
        <f t="shared" si="36"/>
        <v>0.50023828435266093</v>
      </c>
      <c r="J120" s="14" t="s">
        <v>54</v>
      </c>
      <c r="K120" s="117"/>
      <c r="L120" s="117"/>
      <c r="M120" s="117"/>
      <c r="N120" s="117"/>
    </row>
    <row r="121" spans="1:14">
      <c r="A121" s="162" t="s">
        <v>34</v>
      </c>
      <c r="B121" s="138"/>
      <c r="C121" s="34"/>
      <c r="D121" s="292">
        <v>52805</v>
      </c>
      <c r="E121" s="292">
        <v>66006</v>
      </c>
      <c r="F121" s="292">
        <v>79208</v>
      </c>
      <c r="G121" s="107">
        <v>53429.8</v>
      </c>
      <c r="H121" s="43">
        <f t="shared" si="35"/>
        <v>0.80946883616640919</v>
      </c>
      <c r="I121" s="51">
        <f t="shared" si="36"/>
        <v>0.50000946880030295</v>
      </c>
      <c r="J121" s="14" t="s">
        <v>54</v>
      </c>
      <c r="K121" s="117"/>
      <c r="L121" s="117"/>
      <c r="M121" s="117"/>
      <c r="N121" s="117"/>
    </row>
    <row r="122" spans="1:14">
      <c r="A122" s="162" t="s">
        <v>35</v>
      </c>
      <c r="B122" s="138"/>
      <c r="C122" s="34"/>
      <c r="D122" s="302">
        <v>45196</v>
      </c>
      <c r="E122" s="302">
        <v>56602</v>
      </c>
      <c r="F122" s="302">
        <v>68009</v>
      </c>
      <c r="G122" s="117">
        <v>47523</v>
      </c>
      <c r="H122" s="43">
        <f t="shared" si="35"/>
        <v>0.83959930744496658</v>
      </c>
      <c r="I122" s="51">
        <f t="shared" si="36"/>
        <v>0.50475705814673866</v>
      </c>
      <c r="J122" s="14" t="s">
        <v>54</v>
      </c>
      <c r="K122" s="117"/>
      <c r="L122" s="117"/>
      <c r="M122" s="117"/>
      <c r="N122" s="117"/>
    </row>
    <row r="123" spans="1:14" ht="4.9000000000000004" customHeight="1">
      <c r="A123" s="165"/>
      <c r="B123" s="166"/>
      <c r="C123" s="167"/>
      <c r="D123" s="168"/>
      <c r="E123" s="168"/>
      <c r="F123" s="168"/>
      <c r="G123" s="168"/>
      <c r="H123" s="169"/>
      <c r="I123" s="170"/>
      <c r="J123" s="166"/>
      <c r="K123" s="117"/>
      <c r="L123" s="117"/>
      <c r="M123" s="117"/>
      <c r="N123" s="117"/>
    </row>
    <row r="124" spans="1:14">
      <c r="A124" s="171" t="s">
        <v>54</v>
      </c>
      <c r="B124" s="172"/>
      <c r="C124" s="39">
        <v>67</v>
      </c>
      <c r="D124" s="121">
        <f>VLOOKUP(C124,'Curr Pay Plan'!$A$2:$D$100,2)</f>
        <v>38420.35</v>
      </c>
      <c r="E124" s="121">
        <f>VLOOKUP(C124,'Curr Pay Plan'!$A$2:$D$100,3)</f>
        <v>46353.649371324704</v>
      </c>
      <c r="F124" s="121">
        <f>VLOOKUP(C124,'Curr Pay Plan'!$A$2:$D$100,4)</f>
        <v>54286.948742649409</v>
      </c>
      <c r="G124" s="124">
        <v>43133</v>
      </c>
      <c r="H124" s="52">
        <f t="shared" ref="H124:H130" si="37">G124/E124</f>
        <v>0.93052004718064196</v>
      </c>
      <c r="I124" s="53">
        <f t="shared" ref="I124:I130" si="38">(F124/D124)-1</f>
        <v>0.41297382097376545</v>
      </c>
      <c r="J124" s="173"/>
      <c r="K124" s="117"/>
      <c r="L124" s="117"/>
      <c r="M124" s="117"/>
      <c r="N124" s="117"/>
    </row>
    <row r="125" spans="1:14">
      <c r="A125" s="115" t="s">
        <v>11</v>
      </c>
      <c r="B125" s="141">
        <f t="shared" ref="B125:B130" si="39">D125*104%</f>
        <v>53456.936000000002</v>
      </c>
      <c r="C125" s="55">
        <f>(D125/D124)-1</f>
        <v>0.33785611010831507</v>
      </c>
      <c r="D125" s="119">
        <f>AVERAGE(D112:D122)</f>
        <v>51400.9</v>
      </c>
      <c r="E125" s="119">
        <f>AVERAGE(E112:E122)</f>
        <v>64796.3</v>
      </c>
      <c r="F125" s="119">
        <f>AVERAGE(F112:F122)</f>
        <v>78358.899999999994</v>
      </c>
      <c r="G125" s="119">
        <f>AVERAGE(G112:G122)</f>
        <v>55788.088029513892</v>
      </c>
      <c r="H125" s="50">
        <f t="shared" si="37"/>
        <v>0.86097644509815974</v>
      </c>
      <c r="I125" s="131">
        <f t="shared" si="38"/>
        <v>0.52446552492271525</v>
      </c>
      <c r="J125" s="55">
        <f>(G125/G124)-1</f>
        <v>0.29339688937736508</v>
      </c>
      <c r="K125" s="117"/>
      <c r="L125" s="117"/>
      <c r="M125" s="117"/>
      <c r="N125" s="117"/>
    </row>
    <row r="126" spans="1:14">
      <c r="A126" s="174" t="s">
        <v>21</v>
      </c>
      <c r="B126" s="141">
        <f t="shared" si="39"/>
        <v>54402.400000000001</v>
      </c>
      <c r="C126" s="55">
        <f>(D126/D124)-1</f>
        <v>0.36151804967940171</v>
      </c>
      <c r="D126" s="119">
        <f>MEDIAN(D112:D122)</f>
        <v>52310</v>
      </c>
      <c r="E126" s="119">
        <f>MEDIAN(E112:E122)</f>
        <v>66523</v>
      </c>
      <c r="F126" s="119">
        <f>MEDIAN(F112:F122)</f>
        <v>79604</v>
      </c>
      <c r="G126" s="119">
        <f>MEDIAN(G112:G122)</f>
        <v>56703.633055555561</v>
      </c>
      <c r="H126" s="50">
        <f t="shared" si="37"/>
        <v>0.85239139929882235</v>
      </c>
      <c r="I126" s="131">
        <f t="shared" si="38"/>
        <v>0.52177403938061562</v>
      </c>
      <c r="J126" s="55">
        <f>(G126/G124)-1</f>
        <v>0.31462298137285982</v>
      </c>
      <c r="K126" s="117"/>
      <c r="L126" s="117"/>
      <c r="M126" s="117"/>
      <c r="N126" s="117"/>
    </row>
    <row r="127" spans="1:14">
      <c r="A127" s="115" t="s">
        <v>22</v>
      </c>
      <c r="B127" s="141">
        <f t="shared" si="39"/>
        <v>56919.546666666669</v>
      </c>
      <c r="C127" s="55">
        <f>(D127/D124)-1</f>
        <v>0.42451417890085175</v>
      </c>
      <c r="D127" s="119">
        <f>AVERAGE(D112:D114)</f>
        <v>54730.333333333336</v>
      </c>
      <c r="E127" s="119">
        <f>AVERAGE(E112:E114)</f>
        <v>68971.333333333328</v>
      </c>
      <c r="F127" s="119">
        <f>AVERAGE(F112:F114)</f>
        <v>83212.666666666672</v>
      </c>
      <c r="G127" s="119">
        <f>AVERAGE(G112:G114)</f>
        <v>61063.319062499999</v>
      </c>
      <c r="H127" s="50">
        <f t="shared" si="37"/>
        <v>0.88534346244091755</v>
      </c>
      <c r="I127" s="131">
        <f t="shared" si="38"/>
        <v>0.52041220286130185</v>
      </c>
      <c r="J127" s="55">
        <f>(G127/G124)-1</f>
        <v>0.41569839942735265</v>
      </c>
      <c r="K127" s="117"/>
      <c r="L127" s="117"/>
      <c r="M127" s="117"/>
      <c r="N127" s="117"/>
    </row>
    <row r="128" spans="1:14">
      <c r="A128" s="115" t="s">
        <v>23</v>
      </c>
      <c r="B128" s="141">
        <f t="shared" si="39"/>
        <v>56221.36</v>
      </c>
      <c r="C128" s="55">
        <f>(D128/D124)-1</f>
        <v>0.40704079999271214</v>
      </c>
      <c r="D128" s="119">
        <f>MEDIAN(D112:D114)</f>
        <v>54059</v>
      </c>
      <c r="E128" s="119">
        <f>MEDIAN(E112:E114)</f>
        <v>68250</v>
      </c>
      <c r="F128" s="119">
        <f>MEDIAN(F112:F114)</f>
        <v>80448</v>
      </c>
      <c r="G128" s="119">
        <f>MEDIAN(G112:G114)</f>
        <v>61063.319062499999</v>
      </c>
      <c r="H128" s="50">
        <f t="shared" si="37"/>
        <v>0.89470064560439555</v>
      </c>
      <c r="I128" s="131">
        <f t="shared" si="38"/>
        <v>0.48815183410717911</v>
      </c>
      <c r="J128" s="55">
        <f>(G128/G124)-1</f>
        <v>0.41569839942735265</v>
      </c>
      <c r="K128" s="117"/>
      <c r="L128" s="117"/>
      <c r="M128" s="117"/>
      <c r="N128" s="117"/>
    </row>
    <row r="129" spans="1:14">
      <c r="A129" s="115" t="s">
        <v>81</v>
      </c>
      <c r="B129" s="141">
        <f t="shared" si="39"/>
        <v>51972.959999999999</v>
      </c>
      <c r="C129" s="55">
        <f>(D129/D124)-1</f>
        <v>0.30071693776865649</v>
      </c>
      <c r="D129" s="119">
        <f>AVERAGE(D116:D122)</f>
        <v>49974</v>
      </c>
      <c r="E129" s="119">
        <f>AVERAGE(E116:E122)</f>
        <v>63007</v>
      </c>
      <c r="F129" s="119">
        <f>AVERAGE(F116:F122)</f>
        <v>76278.71428571429</v>
      </c>
      <c r="G129" s="119">
        <f>AVERAGE(G116:G122)</f>
        <v>54029.67768518519</v>
      </c>
      <c r="H129" s="50">
        <f t="shared" si="37"/>
        <v>0.85751865166069152</v>
      </c>
      <c r="I129" s="131">
        <f t="shared" si="38"/>
        <v>0.52636799707276372</v>
      </c>
      <c r="J129" s="55">
        <f>(G129/G124)-1</f>
        <v>0.25262971936070278</v>
      </c>
      <c r="K129" s="117"/>
      <c r="L129" s="117"/>
      <c r="M129" s="117"/>
      <c r="N129" s="117"/>
    </row>
    <row r="130" spans="1:14">
      <c r="A130" s="115" t="s">
        <v>80</v>
      </c>
      <c r="B130" s="141">
        <f t="shared" si="39"/>
        <v>52374.400000000001</v>
      </c>
      <c r="C130" s="55">
        <f>(D130/D124)-1</f>
        <v>0.31076369684294924</v>
      </c>
      <c r="D130" s="119">
        <f>MEDIAN(D116:D122)</f>
        <v>50360</v>
      </c>
      <c r="E130" s="119">
        <f>MEDIAN(E116:E122)</f>
        <v>62956</v>
      </c>
      <c r="F130" s="119">
        <f>MEDIAN(F116:F122)</f>
        <v>76317</v>
      </c>
      <c r="G130" s="119">
        <f>MEDIAN(G116:G122)</f>
        <v>54027.502500000002</v>
      </c>
      <c r="H130" s="50">
        <f t="shared" si="37"/>
        <v>0.85817876771078216</v>
      </c>
      <c r="I130" s="131">
        <f t="shared" si="38"/>
        <v>0.51542891183478945</v>
      </c>
      <c r="J130" s="55">
        <f>(G130/G124)-1</f>
        <v>0.25257928963902354</v>
      </c>
      <c r="K130" s="117"/>
      <c r="L130" s="117"/>
      <c r="M130" s="117"/>
      <c r="N130" s="117"/>
    </row>
    <row r="131" spans="1:14">
      <c r="A131" s="116" t="s">
        <v>24</v>
      </c>
      <c r="B131" s="142"/>
      <c r="C131" s="39">
        <v>73</v>
      </c>
      <c r="D131" s="123">
        <f>VLOOKUP(C131,'Curr Pay Plan'!$A$2:$D$100,2)</f>
        <v>51671.32</v>
      </c>
      <c r="E131" s="123">
        <f>VLOOKUP(C131,'Curr Pay Plan'!$A$2:$D$100,3)</f>
        <v>62340.771227579084</v>
      </c>
      <c r="F131" s="123">
        <f>VLOOKUP(C131,'Curr Pay Plan'!$A$2:$D$100,4)</f>
        <v>73010.22245515816</v>
      </c>
      <c r="G131" s="124">
        <f>E131*H124</f>
        <v>58009.337383964499</v>
      </c>
      <c r="H131" s="52">
        <f t="shared" ref="H131" si="40">G131/E131</f>
        <v>0.93052004718064196</v>
      </c>
      <c r="I131" s="53">
        <f t="shared" ref="I131" si="41">(F131/D131)-1</f>
        <v>0.41297382097376567</v>
      </c>
      <c r="J131" s="173"/>
      <c r="K131" s="117"/>
      <c r="L131" s="117"/>
      <c r="M131" s="117"/>
      <c r="N131" s="117"/>
    </row>
    <row r="132" spans="1:14">
      <c r="A132" s="116" t="s">
        <v>25</v>
      </c>
      <c r="B132" s="142"/>
      <c r="C132" s="39"/>
      <c r="D132" s="123"/>
      <c r="E132" s="123"/>
      <c r="F132" s="123"/>
      <c r="G132" s="125"/>
      <c r="H132" s="50"/>
      <c r="I132" s="51"/>
      <c r="J132" s="173"/>
    </row>
    <row r="133" spans="1:14" ht="28.9" customHeight="1">
      <c r="A133" s="334"/>
      <c r="B133" s="334"/>
      <c r="C133" s="334"/>
      <c r="D133" s="334"/>
      <c r="E133" s="334"/>
      <c r="F133" s="334"/>
      <c r="G133" s="334"/>
      <c r="H133" s="334"/>
      <c r="I133" s="334"/>
      <c r="J133" s="334"/>
    </row>
    <row r="134" spans="1:14" ht="28.9" customHeight="1">
      <c r="A134" s="241" t="s">
        <v>46</v>
      </c>
      <c r="B134" s="242">
        <v>0.04</v>
      </c>
      <c r="C134" s="243" t="s">
        <v>14</v>
      </c>
      <c r="D134" s="244" t="s">
        <v>15</v>
      </c>
      <c r="E134" s="244" t="s">
        <v>13</v>
      </c>
      <c r="F134" s="244" t="s">
        <v>16</v>
      </c>
      <c r="G134" s="244" t="s">
        <v>19</v>
      </c>
      <c r="H134" s="245" t="s">
        <v>12</v>
      </c>
      <c r="I134" s="246" t="s">
        <v>17</v>
      </c>
      <c r="J134" s="247" t="s">
        <v>1221</v>
      </c>
    </row>
    <row r="135" spans="1:14">
      <c r="A135" s="162" t="s">
        <v>28</v>
      </c>
      <c r="B135" s="138"/>
      <c r="C135" s="34"/>
      <c r="D135" s="292">
        <v>46329</v>
      </c>
      <c r="E135" s="292">
        <v>57912</v>
      </c>
      <c r="F135" s="292">
        <v>69494</v>
      </c>
      <c r="G135" s="107"/>
      <c r="H135" s="43">
        <f>G135/E135</f>
        <v>0</v>
      </c>
      <c r="I135" s="51">
        <f>(F135/D135)-1</f>
        <v>0.50001079237626533</v>
      </c>
      <c r="J135" s="14" t="s">
        <v>152</v>
      </c>
      <c r="K135" s="117"/>
      <c r="L135" s="117"/>
      <c r="M135" s="117"/>
      <c r="N135" s="117"/>
    </row>
    <row r="136" spans="1:14">
      <c r="A136" s="162" t="s">
        <v>31</v>
      </c>
      <c r="B136" s="138"/>
      <c r="C136" s="34"/>
      <c r="D136" s="292">
        <v>45000</v>
      </c>
      <c r="E136" s="292">
        <f>(F136-D136)/2+D136</f>
        <v>50000</v>
      </c>
      <c r="F136" s="292">
        <v>55000</v>
      </c>
      <c r="G136" s="107">
        <v>45000</v>
      </c>
      <c r="H136" s="43">
        <f t="shared" ref="H136:H137" si="42">G136/E136</f>
        <v>0.9</v>
      </c>
      <c r="I136" s="51">
        <f t="shared" ref="I136:I137" si="43">(F136/D136)-1</f>
        <v>0.22222222222222232</v>
      </c>
      <c r="J136" s="14" t="s">
        <v>152</v>
      </c>
      <c r="K136" s="117"/>
      <c r="L136" s="117"/>
      <c r="M136" s="117"/>
      <c r="N136" s="117"/>
    </row>
    <row r="137" spans="1:14">
      <c r="A137" s="162" t="s">
        <v>187</v>
      </c>
      <c r="B137" s="138"/>
      <c r="C137" s="35"/>
      <c r="D137" s="308">
        <v>42348</v>
      </c>
      <c r="E137" s="308">
        <v>56109</v>
      </c>
      <c r="F137" s="308">
        <v>69869</v>
      </c>
      <c r="G137" s="163">
        <v>48441</v>
      </c>
      <c r="H137" s="43">
        <f t="shared" si="42"/>
        <v>0.86333743249746031</v>
      </c>
      <c r="I137" s="51">
        <f t="shared" si="43"/>
        <v>0.64987720789647674</v>
      </c>
      <c r="J137" s="14" t="s">
        <v>161</v>
      </c>
      <c r="K137" s="117"/>
      <c r="L137" s="117"/>
      <c r="M137" s="117"/>
      <c r="N137" s="117"/>
    </row>
    <row r="138" spans="1:14">
      <c r="C138" s="34"/>
      <c r="D138" s="117"/>
      <c r="E138" s="117"/>
      <c r="F138" s="117"/>
      <c r="G138" s="117"/>
      <c r="H138" s="43"/>
      <c r="I138" s="51"/>
      <c r="J138" s="14"/>
      <c r="K138" s="117"/>
      <c r="L138" s="117"/>
      <c r="M138" s="117"/>
      <c r="N138" s="117"/>
    </row>
    <row r="139" spans="1:14">
      <c r="A139" s="162" t="s">
        <v>188</v>
      </c>
      <c r="B139" s="138"/>
      <c r="C139" s="34"/>
      <c r="D139" s="292">
        <v>40065</v>
      </c>
      <c r="E139" s="292">
        <v>47496</v>
      </c>
      <c r="F139" s="292">
        <v>56319</v>
      </c>
      <c r="G139" s="107">
        <v>39328</v>
      </c>
      <c r="H139" s="43">
        <f t="shared" ref="H139:H145" si="44">G139/E139</f>
        <v>0.82802762337881086</v>
      </c>
      <c r="I139" s="51">
        <f t="shared" ref="I139:I145" si="45">(F139/D139)-1</f>
        <v>0.40569075252714337</v>
      </c>
      <c r="J139" s="14" t="s">
        <v>255</v>
      </c>
      <c r="K139" s="117"/>
      <c r="L139" s="117"/>
      <c r="M139" s="117"/>
      <c r="N139" s="117"/>
    </row>
    <row r="140" spans="1:14">
      <c r="A140" s="162" t="s">
        <v>29</v>
      </c>
      <c r="B140" s="138"/>
      <c r="C140" s="34"/>
      <c r="D140" s="300">
        <v>44755</v>
      </c>
      <c r="E140" s="300">
        <v>59300</v>
      </c>
      <c r="F140" s="300">
        <v>73846</v>
      </c>
      <c r="G140" s="107">
        <v>45906.182732558176</v>
      </c>
      <c r="H140" s="43">
        <f t="shared" si="44"/>
        <v>0.77413461606337564</v>
      </c>
      <c r="I140" s="51">
        <f t="shared" si="45"/>
        <v>0.65000558596804825</v>
      </c>
      <c r="J140" s="14" t="s">
        <v>46</v>
      </c>
      <c r="K140" s="117"/>
      <c r="L140" s="117"/>
      <c r="M140" s="117"/>
      <c r="N140" s="117"/>
    </row>
    <row r="141" spans="1:14">
      <c r="A141" s="162" t="s">
        <v>189</v>
      </c>
      <c r="B141" s="138"/>
      <c r="C141" s="34"/>
      <c r="D141" s="292">
        <v>41606</v>
      </c>
      <c r="E141" s="292">
        <v>53047</v>
      </c>
      <c r="F141" s="292">
        <v>64489</v>
      </c>
      <c r="G141" s="107">
        <v>45498</v>
      </c>
      <c r="H141" s="43">
        <f t="shared" si="44"/>
        <v>0.8576922351876638</v>
      </c>
      <c r="I141" s="51">
        <f t="shared" si="45"/>
        <v>0.5499927895015142</v>
      </c>
      <c r="J141" s="14" t="s">
        <v>46</v>
      </c>
      <c r="K141" s="117"/>
      <c r="L141" s="117"/>
      <c r="M141" s="117"/>
      <c r="N141" s="117"/>
    </row>
    <row r="142" spans="1:14">
      <c r="A142" s="162" t="s">
        <v>32</v>
      </c>
      <c r="B142" s="138"/>
      <c r="C142" s="34"/>
      <c r="D142" s="295">
        <v>43926</v>
      </c>
      <c r="E142" s="295">
        <v>56226</v>
      </c>
      <c r="F142" s="295">
        <v>68526</v>
      </c>
      <c r="G142" s="114">
        <v>45325.332191780813</v>
      </c>
      <c r="H142" s="43">
        <f t="shared" si="44"/>
        <v>0.8061276311987482</v>
      </c>
      <c r="I142" s="51">
        <f t="shared" si="45"/>
        <v>0.56003278240677501</v>
      </c>
      <c r="J142" s="14" t="s">
        <v>46</v>
      </c>
      <c r="K142" s="117"/>
      <c r="L142" s="117"/>
      <c r="M142" s="117"/>
      <c r="N142" s="117"/>
    </row>
    <row r="143" spans="1:14">
      <c r="A143" s="162" t="s">
        <v>33</v>
      </c>
      <c r="B143" s="138"/>
      <c r="C143" s="34"/>
      <c r="D143" s="292">
        <v>45617</v>
      </c>
      <c r="E143" s="292">
        <v>57028</v>
      </c>
      <c r="F143" s="292">
        <v>68438</v>
      </c>
      <c r="G143" s="292">
        <v>48165</v>
      </c>
      <c r="H143" s="43">
        <f t="shared" si="44"/>
        <v>0.84458511608332754</v>
      </c>
      <c r="I143" s="51">
        <f t="shared" si="45"/>
        <v>0.50027402065019611</v>
      </c>
      <c r="J143" s="14" t="s">
        <v>46</v>
      </c>
      <c r="K143" s="117"/>
      <c r="L143" s="117"/>
      <c r="M143" s="117"/>
      <c r="N143" s="117"/>
    </row>
    <row r="144" spans="1:14">
      <c r="A144" s="162" t="s">
        <v>34</v>
      </c>
      <c r="B144" s="138"/>
      <c r="C144" s="34"/>
      <c r="D144" s="309">
        <v>45615</v>
      </c>
      <c r="E144" s="292">
        <v>57019</v>
      </c>
      <c r="F144" s="292">
        <v>68423</v>
      </c>
      <c r="G144" s="107">
        <v>46289</v>
      </c>
      <c r="H144" s="43">
        <f t="shared" si="44"/>
        <v>0.81181711359371433</v>
      </c>
      <c r="I144" s="51">
        <f t="shared" si="45"/>
        <v>0.50001096130658773</v>
      </c>
      <c r="J144" s="14" t="s">
        <v>46</v>
      </c>
      <c r="K144" s="117"/>
      <c r="L144" s="117"/>
      <c r="M144" s="117"/>
      <c r="N144" s="117"/>
    </row>
    <row r="145" spans="1:14">
      <c r="A145" s="162" t="s">
        <v>35</v>
      </c>
      <c r="B145" s="138"/>
      <c r="C145" s="34"/>
      <c r="D145" s="302">
        <v>38486</v>
      </c>
      <c r="E145" s="302">
        <v>48199</v>
      </c>
      <c r="F145" s="302">
        <v>57912</v>
      </c>
      <c r="G145" s="117">
        <v>38796</v>
      </c>
      <c r="H145" s="43">
        <f t="shared" si="44"/>
        <v>0.80491296499927389</v>
      </c>
      <c r="I145" s="51">
        <f t="shared" si="45"/>
        <v>0.50475497583536866</v>
      </c>
      <c r="J145" s="14" t="s">
        <v>145</v>
      </c>
      <c r="K145" s="117"/>
      <c r="L145" s="117"/>
      <c r="M145" s="117"/>
      <c r="N145" s="117"/>
    </row>
    <row r="146" spans="1:14" ht="4.9000000000000004" customHeight="1">
      <c r="A146" s="165"/>
      <c r="B146" s="166"/>
      <c r="C146" s="167"/>
      <c r="D146" s="168"/>
      <c r="E146" s="168"/>
      <c r="F146" s="168"/>
      <c r="G146" s="168"/>
      <c r="H146" s="169"/>
      <c r="I146" s="170"/>
      <c r="J146" s="166"/>
      <c r="K146" s="117"/>
      <c r="L146" s="117"/>
      <c r="M146" s="117"/>
      <c r="N146" s="117"/>
    </row>
    <row r="147" spans="1:14">
      <c r="A147" s="171" t="s">
        <v>46</v>
      </c>
      <c r="B147" s="172"/>
      <c r="C147" s="39">
        <v>65</v>
      </c>
      <c r="D147" s="121">
        <f>VLOOKUP(C147,'Curr Pay Plan'!$A$2:$D$100,2)</f>
        <v>34807.94</v>
      </c>
      <c r="E147" s="121">
        <f>VLOOKUP(C147,'Curr Pay Plan'!$A$2:$D$100,3)</f>
        <v>41995.323991012789</v>
      </c>
      <c r="F147" s="121">
        <f>VLOOKUP(C147,'Curr Pay Plan'!$A$2:$D$100,4)</f>
        <v>49182.707982025575</v>
      </c>
      <c r="G147" s="124">
        <v>40550</v>
      </c>
      <c r="H147" s="52">
        <f t="shared" ref="H147:H153" si="46">G147/E147</f>
        <v>0.96558369233388708</v>
      </c>
      <c r="I147" s="53">
        <f t="shared" ref="I147:I153" si="47">(F147/D147)-1</f>
        <v>0.41297382097376545</v>
      </c>
      <c r="J147" s="173"/>
      <c r="K147" s="117"/>
      <c r="L147" s="117"/>
      <c r="M147" s="117"/>
      <c r="N147" s="117"/>
    </row>
    <row r="148" spans="1:14">
      <c r="A148" s="115" t="s">
        <v>11</v>
      </c>
      <c r="B148" s="141">
        <f t="shared" ref="B148:B153" si="48">D148*104%</f>
        <v>45109.688000000002</v>
      </c>
      <c r="C148" s="55">
        <f>(D148/D147)-1</f>
        <v>0.24611511051788737</v>
      </c>
      <c r="D148" s="119">
        <f>AVERAGE(D135:D145)</f>
        <v>43374.7</v>
      </c>
      <c r="E148" s="119">
        <f>AVERAGE(E135:E145)</f>
        <v>54233.599999999999</v>
      </c>
      <c r="F148" s="119">
        <f>AVERAGE(F135:F145)</f>
        <v>65231.6</v>
      </c>
      <c r="G148" s="119">
        <f>AVERAGE(G136:G145)</f>
        <v>44749.834991593219</v>
      </c>
      <c r="H148" s="50">
        <f t="shared" si="46"/>
        <v>0.82513119157852732</v>
      </c>
      <c r="I148" s="131">
        <f t="shared" si="47"/>
        <v>0.50390896075361913</v>
      </c>
      <c r="J148" s="55">
        <f>(G148/G147)-1</f>
        <v>0.10357176304792159</v>
      </c>
      <c r="K148" s="117"/>
      <c r="L148" s="117"/>
      <c r="M148" s="117"/>
      <c r="N148" s="117"/>
    </row>
    <row r="149" spans="1:14">
      <c r="A149" s="174" t="s">
        <v>21</v>
      </c>
      <c r="B149" s="141">
        <f t="shared" si="48"/>
        <v>46114.12</v>
      </c>
      <c r="C149" s="55">
        <f>(D149/D147)-1</f>
        <v>0.27386165340436674</v>
      </c>
      <c r="D149" s="119">
        <f>MEDIAN(D135:D145)</f>
        <v>44340.5</v>
      </c>
      <c r="E149" s="119">
        <f>MEDIAN(E135:E145)</f>
        <v>56167.5</v>
      </c>
      <c r="F149" s="119">
        <f>MEDIAN(F135:F145)</f>
        <v>68430.5</v>
      </c>
      <c r="G149" s="119">
        <f>MEDIAN(G136:G145)</f>
        <v>45498</v>
      </c>
      <c r="H149" s="50">
        <f t="shared" si="46"/>
        <v>0.81004139404459874</v>
      </c>
      <c r="I149" s="131">
        <f t="shared" si="47"/>
        <v>0.54329563266088554</v>
      </c>
      <c r="J149" s="55">
        <f>(G149/G147)-1</f>
        <v>0.12202219482120835</v>
      </c>
      <c r="K149" s="117"/>
      <c r="L149" s="117"/>
      <c r="M149" s="117"/>
      <c r="N149" s="117"/>
    </row>
    <row r="150" spans="1:14">
      <c r="A150" s="115" t="s">
        <v>22</v>
      </c>
      <c r="B150" s="141">
        <f t="shared" si="48"/>
        <v>46341.36</v>
      </c>
      <c r="C150" s="55">
        <f>(D150/D147)-1</f>
        <v>0.28013895680123557</v>
      </c>
      <c r="D150" s="119">
        <f>AVERAGE(D135:D137)</f>
        <v>44559</v>
      </c>
      <c r="E150" s="119">
        <f>AVERAGE(E135:E137)</f>
        <v>54673.666666666664</v>
      </c>
      <c r="F150" s="119">
        <f>AVERAGE(F135:F137)</f>
        <v>64787.666666666664</v>
      </c>
      <c r="G150" s="119">
        <f>AVERAGE(G136:G138)</f>
        <v>46720.5</v>
      </c>
      <c r="H150" s="50">
        <f t="shared" si="46"/>
        <v>0.85453387066290298</v>
      </c>
      <c r="I150" s="131">
        <f t="shared" si="47"/>
        <v>0.45397487974745099</v>
      </c>
      <c r="J150" s="55">
        <f>(G150/G147)-1</f>
        <v>0.15217016029593089</v>
      </c>
      <c r="K150" s="117"/>
      <c r="L150" s="117"/>
      <c r="M150" s="117"/>
      <c r="N150" s="117"/>
    </row>
    <row r="151" spans="1:14">
      <c r="A151" s="115" t="s">
        <v>23</v>
      </c>
      <c r="B151" s="141">
        <f t="shared" si="48"/>
        <v>46800</v>
      </c>
      <c r="C151" s="55">
        <f>(D151/D147)-1</f>
        <v>0.29280847990429759</v>
      </c>
      <c r="D151" s="119">
        <f>MEDIAN(D135:D137)</f>
        <v>45000</v>
      </c>
      <c r="E151" s="119">
        <f>MEDIAN(E135:E137)</f>
        <v>56109</v>
      </c>
      <c r="F151" s="119">
        <f>MEDIAN(F135:F137)</f>
        <v>69494</v>
      </c>
      <c r="G151" s="119">
        <f>MEDIAN(G136:G138)</f>
        <v>46720.5</v>
      </c>
      <c r="H151" s="50">
        <f t="shared" si="46"/>
        <v>0.83267390258247342</v>
      </c>
      <c r="I151" s="131">
        <f t="shared" si="47"/>
        <v>0.54431111111111119</v>
      </c>
      <c r="J151" s="55">
        <f>(G151/G147)-1</f>
        <v>0.15217016029593089</v>
      </c>
      <c r="K151" s="117"/>
      <c r="L151" s="117"/>
      <c r="M151" s="117"/>
      <c r="N151" s="117"/>
    </row>
    <row r="152" spans="1:14">
      <c r="A152" s="115" t="s">
        <v>81</v>
      </c>
      <c r="B152" s="141">
        <f t="shared" si="48"/>
        <v>44581.828571428574</v>
      </c>
      <c r="C152" s="55">
        <f>(D152/D147)-1</f>
        <v>0.23153346211073833</v>
      </c>
      <c r="D152" s="119">
        <f>AVERAGE(D139:D145)</f>
        <v>42867.142857142855</v>
      </c>
      <c r="E152" s="119">
        <f>AVERAGE(E139:E145)</f>
        <v>54045</v>
      </c>
      <c r="F152" s="119">
        <f>AVERAGE(F139:F145)</f>
        <v>65421.857142857145</v>
      </c>
      <c r="G152" s="119">
        <f>AVERAGE(G140:G145)</f>
        <v>44996.585820723172</v>
      </c>
      <c r="H152" s="50">
        <f t="shared" si="46"/>
        <v>0.83257629421265933</v>
      </c>
      <c r="I152" s="131">
        <f t="shared" si="47"/>
        <v>0.52615389742393459</v>
      </c>
      <c r="J152" s="55">
        <f>(G152/G147)-1</f>
        <v>0.10965686364298821</v>
      </c>
      <c r="K152" s="117"/>
      <c r="L152" s="117"/>
      <c r="M152" s="117"/>
      <c r="N152" s="117"/>
    </row>
    <row r="153" spans="1:14">
      <c r="A153" s="115" t="s">
        <v>80</v>
      </c>
      <c r="B153" s="141">
        <f t="shared" si="48"/>
        <v>45683.040000000001</v>
      </c>
      <c r="C153" s="55">
        <f>(D153/D147)-1</f>
        <v>0.26195345085058164</v>
      </c>
      <c r="D153" s="119">
        <f>MEDIAN(D139:D145)</f>
        <v>43926</v>
      </c>
      <c r="E153" s="119">
        <f>MEDIAN(E139:E145)</f>
        <v>56226</v>
      </c>
      <c r="F153" s="119">
        <f>MEDIAN(F139:F145)</f>
        <v>68423</v>
      </c>
      <c r="G153" s="119">
        <f>MEDIAN(G140:G145)</f>
        <v>45702.091366279084</v>
      </c>
      <c r="H153" s="50">
        <f t="shared" si="46"/>
        <v>0.81282843108666958</v>
      </c>
      <c r="I153" s="131">
        <f t="shared" si="47"/>
        <v>0.55768792969994996</v>
      </c>
      <c r="J153" s="55">
        <f>(G153/G147)-1</f>
        <v>0.12705527413758522</v>
      </c>
      <c r="K153" s="117"/>
      <c r="L153" s="117"/>
      <c r="M153" s="117"/>
      <c r="N153" s="117"/>
    </row>
    <row r="154" spans="1:14">
      <c r="A154" s="116" t="s">
        <v>24</v>
      </c>
      <c r="B154" s="142"/>
      <c r="C154" s="39">
        <v>70</v>
      </c>
      <c r="D154" s="123">
        <f>VLOOKUP(C154,'Curr Pay Plan'!$A$2:$D$100,2)</f>
        <v>44555.93</v>
      </c>
      <c r="E154" s="123">
        <f>VLOOKUP(C154,'Curr Pay Plan'!$A$2:$D$100,3)</f>
        <v>53756.146329569819</v>
      </c>
      <c r="F154" s="123">
        <f>VLOOKUP(C154,'Curr Pay Plan'!$A$2:$D$100,4)</f>
        <v>62956.362659139639</v>
      </c>
      <c r="G154" s="124">
        <f>E154*H147</f>
        <v>51906.058258546756</v>
      </c>
      <c r="H154" s="52">
        <f t="shared" ref="H154" si="49">G154/E154</f>
        <v>0.96558369233388708</v>
      </c>
      <c r="I154" s="53">
        <f t="shared" ref="I154" si="50">(F154/D154)-1</f>
        <v>0.41297382097376567</v>
      </c>
      <c r="J154" s="173"/>
      <c r="K154" s="117"/>
      <c r="L154" s="117"/>
      <c r="M154" s="117"/>
      <c r="N154" s="117"/>
    </row>
    <row r="155" spans="1:14">
      <c r="A155" s="116" t="s">
        <v>25</v>
      </c>
      <c r="B155" s="142"/>
      <c r="C155" s="39"/>
      <c r="D155" s="123"/>
      <c r="E155" s="123"/>
      <c r="F155" s="123"/>
      <c r="G155" s="125"/>
      <c r="H155" s="50"/>
      <c r="I155" s="51"/>
      <c r="J155" s="173"/>
    </row>
    <row r="156" spans="1:14" ht="28.9" customHeight="1">
      <c r="A156" s="334"/>
      <c r="B156" s="334"/>
      <c r="C156" s="334"/>
      <c r="D156" s="334"/>
      <c r="E156" s="334"/>
      <c r="F156" s="334"/>
      <c r="G156" s="334"/>
      <c r="H156" s="334"/>
      <c r="I156" s="334"/>
      <c r="J156" s="334"/>
    </row>
    <row r="157" spans="1:14">
      <c r="A157" s="162" t="s">
        <v>28</v>
      </c>
      <c r="B157" s="138"/>
      <c r="C157" s="34"/>
      <c r="D157" s="117"/>
      <c r="E157" s="117"/>
      <c r="F157" s="117"/>
      <c r="G157" s="117"/>
      <c r="H157" s="43"/>
      <c r="I157" s="51"/>
      <c r="J157" s="14" t="s">
        <v>148</v>
      </c>
      <c r="K157" s="117"/>
      <c r="L157" s="117"/>
      <c r="M157" s="117"/>
      <c r="N157" s="117"/>
    </row>
    <row r="158" spans="1:14">
      <c r="A158" s="162" t="s">
        <v>31</v>
      </c>
      <c r="B158" s="138"/>
      <c r="C158" s="34"/>
      <c r="D158" s="117"/>
      <c r="E158" s="117"/>
      <c r="F158" s="117"/>
      <c r="G158" s="117"/>
      <c r="H158" s="43"/>
      <c r="I158" s="51"/>
      <c r="J158" s="14" t="s">
        <v>148</v>
      </c>
      <c r="K158" s="117"/>
      <c r="L158" s="117"/>
      <c r="M158" s="117"/>
      <c r="N158" s="117"/>
    </row>
    <row r="159" spans="1:14">
      <c r="A159" s="162" t="s">
        <v>187</v>
      </c>
      <c r="B159" s="138"/>
      <c r="C159" s="35"/>
      <c r="D159" s="117"/>
      <c r="E159" s="117"/>
      <c r="F159" s="117"/>
      <c r="G159" s="117"/>
      <c r="H159" s="43"/>
      <c r="I159" s="51"/>
      <c r="J159" s="14" t="s">
        <v>148</v>
      </c>
      <c r="K159" s="117"/>
      <c r="L159" s="117"/>
      <c r="M159" s="117"/>
      <c r="N159" s="117"/>
    </row>
    <row r="160" spans="1:14">
      <c r="C160" s="34"/>
      <c r="D160" s="117"/>
      <c r="E160" s="117"/>
      <c r="F160" s="117"/>
      <c r="G160" s="117"/>
      <c r="H160" s="43"/>
      <c r="I160" s="51"/>
      <c r="J160" s="14"/>
      <c r="K160" s="117"/>
      <c r="L160" s="117"/>
      <c r="M160" s="117"/>
      <c r="N160" s="117"/>
    </row>
    <row r="161" spans="1:14">
      <c r="A161" s="162" t="s">
        <v>188</v>
      </c>
      <c r="B161" s="138"/>
      <c r="C161" s="34"/>
      <c r="D161" s="292">
        <v>56202</v>
      </c>
      <c r="E161" s="292">
        <v>66675</v>
      </c>
      <c r="F161" s="292">
        <v>79122</v>
      </c>
      <c r="G161" s="107">
        <v>60153</v>
      </c>
      <c r="H161" s="43">
        <f t="shared" ref="H161" si="51">G161/E161</f>
        <v>0.90218222722159735</v>
      </c>
      <c r="I161" s="51">
        <f t="shared" ref="I161" si="52">(F161/D161)-1</f>
        <v>0.40781466851713466</v>
      </c>
      <c r="J161" s="14" t="s">
        <v>253</v>
      </c>
      <c r="K161" s="117"/>
      <c r="L161" s="117"/>
      <c r="M161" s="117"/>
      <c r="N161" s="117"/>
    </row>
    <row r="162" spans="1:14">
      <c r="A162" s="162" t="s">
        <v>29</v>
      </c>
      <c r="B162" s="138"/>
      <c r="C162" s="34"/>
      <c r="D162" s="300">
        <v>66141</v>
      </c>
      <c r="E162" s="300">
        <v>87637</v>
      </c>
      <c r="F162" s="300">
        <v>109134</v>
      </c>
      <c r="G162" s="107">
        <v>79395.399999999994</v>
      </c>
      <c r="H162" s="43">
        <f t="shared" ref="H162:H167" si="53">G162/E162</f>
        <v>0.90595752935403995</v>
      </c>
      <c r="I162" s="51">
        <f t="shared" ref="I162:I167" si="54">(F162/D162)-1</f>
        <v>0.65002041094026408</v>
      </c>
      <c r="J162" s="14" t="s">
        <v>1288</v>
      </c>
      <c r="K162" s="117"/>
      <c r="L162" s="117"/>
      <c r="M162" s="117"/>
      <c r="N162" s="117"/>
    </row>
    <row r="163" spans="1:14">
      <c r="A163" s="162" t="s">
        <v>189</v>
      </c>
      <c r="B163" s="138"/>
      <c r="C163" s="34"/>
      <c r="D163" s="292">
        <v>63386</v>
      </c>
      <c r="E163" s="292">
        <v>80818</v>
      </c>
      <c r="F163" s="292">
        <v>98249</v>
      </c>
      <c r="G163" s="107"/>
      <c r="H163" s="43">
        <f t="shared" si="53"/>
        <v>0</v>
      </c>
      <c r="I163" s="51">
        <f t="shared" si="54"/>
        <v>0.55001104344808005</v>
      </c>
      <c r="J163" s="14" t="s">
        <v>172</v>
      </c>
      <c r="K163" s="117"/>
      <c r="L163" s="117"/>
      <c r="M163" s="117"/>
      <c r="N163" s="117"/>
    </row>
    <row r="164" spans="1:14">
      <c r="A164" s="162" t="s">
        <v>32</v>
      </c>
      <c r="B164" s="138"/>
      <c r="C164" s="34"/>
      <c r="D164" s="295">
        <v>73570</v>
      </c>
      <c r="E164" s="295">
        <v>94170</v>
      </c>
      <c r="F164" s="295">
        <v>114770</v>
      </c>
      <c r="G164" s="117">
        <v>83857</v>
      </c>
      <c r="H164" s="43">
        <f t="shared" si="53"/>
        <v>0.89048529255601572</v>
      </c>
      <c r="I164" s="51">
        <f t="shared" si="54"/>
        <v>0.56001087399755334</v>
      </c>
      <c r="J164" s="14" t="s">
        <v>92</v>
      </c>
      <c r="K164" s="117"/>
      <c r="L164" s="117"/>
      <c r="M164" s="117"/>
      <c r="N164" s="117"/>
    </row>
    <row r="165" spans="1:14">
      <c r="A165" s="162" t="s">
        <v>33</v>
      </c>
      <c r="B165" s="138"/>
      <c r="C165" s="34"/>
      <c r="D165" s="293">
        <v>61371</v>
      </c>
      <c r="E165" s="293">
        <v>76714</v>
      </c>
      <c r="F165" s="293">
        <v>92057</v>
      </c>
      <c r="G165" s="293">
        <v>75106</v>
      </c>
      <c r="H165" s="43">
        <f t="shared" si="53"/>
        <v>0.97903902807831689</v>
      </c>
      <c r="I165" s="51">
        <f t="shared" si="54"/>
        <v>0.50000814717048758</v>
      </c>
      <c r="J165" s="14" t="s">
        <v>173</v>
      </c>
      <c r="K165" s="117"/>
      <c r="L165" s="117"/>
      <c r="M165" s="117"/>
      <c r="N165" s="117"/>
    </row>
    <row r="166" spans="1:14">
      <c r="A166" s="162" t="s">
        <v>34</v>
      </c>
      <c r="B166" s="138"/>
      <c r="C166" s="34"/>
      <c r="D166" s="292">
        <v>61129</v>
      </c>
      <c r="E166" s="292">
        <v>76411</v>
      </c>
      <c r="F166" s="292">
        <v>91694</v>
      </c>
      <c r="G166" s="107">
        <v>62033</v>
      </c>
      <c r="H166" s="43">
        <f t="shared" si="53"/>
        <v>0.81183337477588302</v>
      </c>
      <c r="I166" s="51">
        <f t="shared" si="54"/>
        <v>0.50000817942384135</v>
      </c>
      <c r="J166" s="14" t="s">
        <v>135</v>
      </c>
      <c r="K166" s="117"/>
      <c r="L166" s="117"/>
      <c r="M166" s="117"/>
      <c r="N166" s="117"/>
    </row>
    <row r="167" spans="1:14">
      <c r="A167" s="162" t="s">
        <v>35</v>
      </c>
      <c r="B167" s="138"/>
      <c r="C167" s="34"/>
      <c r="D167" s="292">
        <v>55249</v>
      </c>
      <c r="E167" s="292">
        <v>69192</v>
      </c>
      <c r="F167" s="292">
        <v>83136</v>
      </c>
      <c r="G167" s="107">
        <v>59506</v>
      </c>
      <c r="H167" s="43">
        <f t="shared" si="53"/>
        <v>0.86001271823332182</v>
      </c>
      <c r="I167" s="51">
        <f t="shared" si="54"/>
        <v>0.5047512172166011</v>
      </c>
      <c r="J167" s="14" t="s">
        <v>127</v>
      </c>
      <c r="K167" s="117"/>
      <c r="L167" s="117"/>
      <c r="M167" s="117"/>
      <c r="N167" s="117"/>
    </row>
    <row r="168" spans="1:14" ht="4.9000000000000004" customHeight="1">
      <c r="A168" s="165"/>
      <c r="B168" s="166"/>
      <c r="C168" s="167"/>
      <c r="D168" s="168"/>
      <c r="E168" s="168"/>
      <c r="F168" s="168"/>
      <c r="G168" s="168"/>
      <c r="H168" s="169"/>
      <c r="I168" s="170"/>
      <c r="J168" s="166"/>
      <c r="K168" s="117"/>
      <c r="L168" s="117"/>
      <c r="M168" s="117"/>
      <c r="N168" s="117"/>
    </row>
    <row r="169" spans="1:14">
      <c r="A169" s="171" t="s">
        <v>135</v>
      </c>
      <c r="B169" s="172"/>
      <c r="C169" s="39">
        <v>69</v>
      </c>
      <c r="D169" s="121">
        <f>VLOOKUP(C169,'Curr Pay Plan'!$A$2:$D$100,2)</f>
        <v>42408.480000000003</v>
      </c>
      <c r="E169" s="121">
        <f>VLOOKUP(C169,'Curr Pay Plan'!$A$2:$D$100,3)</f>
        <v>51165.276013644769</v>
      </c>
      <c r="F169" s="121">
        <f>VLOOKUP(C169,'Curr Pay Plan'!$A$2:$D$100,4)</f>
        <v>59922.072027289534</v>
      </c>
      <c r="G169" s="124">
        <v>54286</v>
      </c>
      <c r="H169" s="52">
        <f t="shared" ref="H169:H175" si="55">G169/E169</f>
        <v>1.0609930059895112</v>
      </c>
      <c r="I169" s="53">
        <f t="shared" ref="I169:I175" si="56">(F169/D169)-1</f>
        <v>0.41297382097376589</v>
      </c>
      <c r="J169" s="173"/>
      <c r="K169" s="117"/>
      <c r="L169" s="117"/>
      <c r="M169" s="117"/>
      <c r="N169" s="117"/>
    </row>
    <row r="170" spans="1:14">
      <c r="A170" s="115" t="s">
        <v>11</v>
      </c>
      <c r="B170" s="141">
        <f t="shared" ref="B170:B175" si="57">D170*104%</f>
        <v>64932.845714285715</v>
      </c>
      <c r="C170" s="55">
        <f>(D170/D169)-1</f>
        <v>0.47223924487339719</v>
      </c>
      <c r="D170" s="119">
        <f>AVERAGE(D157:D167)</f>
        <v>62435.428571428572</v>
      </c>
      <c r="E170" s="119">
        <f>AVERAGE(E157:E167)</f>
        <v>78802.428571428565</v>
      </c>
      <c r="F170" s="119">
        <f>AVERAGE(F157:F167)</f>
        <v>95451.71428571429</v>
      </c>
      <c r="G170" s="119">
        <f>AVERAGE(G157:G167)</f>
        <v>70008.400000000009</v>
      </c>
      <c r="H170" s="50">
        <f t="shared" si="55"/>
        <v>0.88840409196960957</v>
      </c>
      <c r="I170" s="131">
        <f t="shared" si="56"/>
        <v>0.5288069045047683</v>
      </c>
      <c r="J170" s="55">
        <f>(G170/G169)-1</f>
        <v>0.28962163357034987</v>
      </c>
      <c r="K170" s="117"/>
      <c r="L170" s="117"/>
      <c r="M170" s="117"/>
      <c r="N170" s="117"/>
    </row>
    <row r="171" spans="1:14">
      <c r="A171" s="174" t="s">
        <v>21</v>
      </c>
      <c r="B171" s="141">
        <f t="shared" si="57"/>
        <v>63825.840000000004</v>
      </c>
      <c r="C171" s="55">
        <f>(D171/D169)-1</f>
        <v>0.44713981731955488</v>
      </c>
      <c r="D171" s="119">
        <f>MEDIAN(D157:D167)</f>
        <v>61371</v>
      </c>
      <c r="E171" s="119">
        <f>MEDIAN(E157:E167)</f>
        <v>76714</v>
      </c>
      <c r="F171" s="119">
        <f>MEDIAN(F157:F167)</f>
        <v>92057</v>
      </c>
      <c r="G171" s="119">
        <f>MEDIAN(G157:G167)</f>
        <v>68569.5</v>
      </c>
      <c r="H171" s="50">
        <f t="shared" si="55"/>
        <v>0.89383293792528096</v>
      </c>
      <c r="I171" s="131">
        <f t="shared" si="56"/>
        <v>0.50000814717048758</v>
      </c>
      <c r="J171" s="55">
        <f>(G171/G169)-1</f>
        <v>0.26311572044357656</v>
      </c>
      <c r="K171" s="117"/>
      <c r="L171" s="117"/>
      <c r="M171" s="117"/>
      <c r="N171" s="117"/>
    </row>
    <row r="172" spans="1:14">
      <c r="A172" s="115" t="s">
        <v>22</v>
      </c>
      <c r="B172" s="141" t="e">
        <f t="shared" si="57"/>
        <v>#DIV/0!</v>
      </c>
      <c r="C172" s="55" t="e">
        <f>(D172/D169)-1</f>
        <v>#DIV/0!</v>
      </c>
      <c r="D172" s="119" t="e">
        <f>AVERAGE(D157:D159)</f>
        <v>#DIV/0!</v>
      </c>
      <c r="E172" s="119" t="e">
        <f>AVERAGE(E157:E159)</f>
        <v>#DIV/0!</v>
      </c>
      <c r="F172" s="119" t="e">
        <f>AVERAGE(F157:F159)</f>
        <v>#DIV/0!</v>
      </c>
      <c r="G172" s="119" t="e">
        <f>AVERAGE(G157:G159)</f>
        <v>#DIV/0!</v>
      </c>
      <c r="H172" s="50" t="e">
        <f t="shared" si="55"/>
        <v>#DIV/0!</v>
      </c>
      <c r="I172" s="131" t="e">
        <f t="shared" si="56"/>
        <v>#DIV/0!</v>
      </c>
      <c r="J172" s="55" t="e">
        <f>(G172/G169)-1</f>
        <v>#DIV/0!</v>
      </c>
      <c r="K172" s="117"/>
      <c r="L172" s="117"/>
      <c r="M172" s="117"/>
      <c r="N172" s="117"/>
    </row>
    <row r="173" spans="1:14">
      <c r="A173" s="115" t="s">
        <v>23</v>
      </c>
      <c r="B173" s="141" t="e">
        <f t="shared" si="57"/>
        <v>#NUM!</v>
      </c>
      <c r="C173" s="55" t="e">
        <f>(D173/D169)-1</f>
        <v>#NUM!</v>
      </c>
      <c r="D173" s="119" t="e">
        <f>MEDIAN(D157:D159)</f>
        <v>#NUM!</v>
      </c>
      <c r="E173" s="119" t="e">
        <f>MEDIAN(E157:E159)</f>
        <v>#NUM!</v>
      </c>
      <c r="F173" s="119" t="e">
        <f>MEDIAN(F157:F159)</f>
        <v>#NUM!</v>
      </c>
      <c r="G173" s="119" t="e">
        <f>MEDIAN(G157:G159)</f>
        <v>#NUM!</v>
      </c>
      <c r="H173" s="50" t="e">
        <f t="shared" si="55"/>
        <v>#NUM!</v>
      </c>
      <c r="I173" s="131" t="e">
        <f t="shared" si="56"/>
        <v>#NUM!</v>
      </c>
      <c r="J173" s="55" t="e">
        <f>(G173/G169)-1</f>
        <v>#NUM!</v>
      </c>
      <c r="K173" s="117"/>
      <c r="L173" s="117"/>
      <c r="M173" s="117"/>
      <c r="N173" s="117"/>
    </row>
    <row r="174" spans="1:14">
      <c r="A174" s="115" t="s">
        <v>81</v>
      </c>
      <c r="B174" s="141">
        <f t="shared" si="57"/>
        <v>64932.845714285715</v>
      </c>
      <c r="C174" s="55">
        <f>(D174/D169)-1</f>
        <v>0.47223924487339719</v>
      </c>
      <c r="D174" s="119">
        <f>AVERAGE(D161:D167)</f>
        <v>62435.428571428572</v>
      </c>
      <c r="E174" s="119">
        <f>AVERAGE(E161:E167)</f>
        <v>78802.428571428565</v>
      </c>
      <c r="F174" s="119">
        <f>AVERAGE(F161:F167)</f>
        <v>95451.71428571429</v>
      </c>
      <c r="G174" s="119">
        <f>AVERAGE(G161:G167)</f>
        <v>70008.400000000009</v>
      </c>
      <c r="H174" s="50">
        <f t="shared" si="55"/>
        <v>0.88840409196960957</v>
      </c>
      <c r="I174" s="131">
        <f t="shared" si="56"/>
        <v>0.5288069045047683</v>
      </c>
      <c r="J174" s="55">
        <f>(G174/G169)-1</f>
        <v>0.28962163357034987</v>
      </c>
      <c r="K174" s="117"/>
      <c r="L174" s="117"/>
      <c r="M174" s="117"/>
      <c r="N174" s="117"/>
    </row>
    <row r="175" spans="1:14">
      <c r="A175" s="115" t="s">
        <v>80</v>
      </c>
      <c r="B175" s="141">
        <f t="shared" si="57"/>
        <v>63825.840000000004</v>
      </c>
      <c r="C175" s="55">
        <f>(D175/D169)-1</f>
        <v>0.44713981731955488</v>
      </c>
      <c r="D175" s="119">
        <f>MEDIAN(D161:D167)</f>
        <v>61371</v>
      </c>
      <c r="E175" s="119">
        <f>MEDIAN(E161:E167)</f>
        <v>76714</v>
      </c>
      <c r="F175" s="119">
        <f>MEDIAN(F161:F167)</f>
        <v>92057</v>
      </c>
      <c r="G175" s="119">
        <f>MEDIAN(G161:G167)</f>
        <v>68569.5</v>
      </c>
      <c r="H175" s="50">
        <f t="shared" si="55"/>
        <v>0.89383293792528096</v>
      </c>
      <c r="I175" s="131">
        <f t="shared" si="56"/>
        <v>0.50000814717048758</v>
      </c>
      <c r="J175" s="55">
        <f>(G175/G169)-1</f>
        <v>0.26311572044357656</v>
      </c>
      <c r="K175" s="117"/>
      <c r="L175" s="117"/>
      <c r="M175" s="117"/>
      <c r="N175" s="117"/>
    </row>
    <row r="176" spans="1:14">
      <c r="A176" s="116" t="s">
        <v>24</v>
      </c>
      <c r="B176" s="142"/>
      <c r="C176" s="39">
        <v>77</v>
      </c>
      <c r="D176" s="123">
        <f>VLOOKUP(C176,'Curr Pay Plan'!$A$2:$D$100,2)</f>
        <v>62955.92</v>
      </c>
      <c r="E176" s="123">
        <f>VLOOKUP(C176,'Curr Pay Plan'!$A$2:$D$100,3)</f>
        <v>75955.493417659367</v>
      </c>
      <c r="F176" s="123">
        <f>VLOOKUP(C176,'Curr Pay Plan'!$A$2:$D$100,4)</f>
        <v>88955.06683531875</v>
      </c>
      <c r="G176" s="124">
        <f>E176*H169</f>
        <v>80588.247282618948</v>
      </c>
      <c r="H176" s="52">
        <f t="shared" ref="H176" si="58">G176/E176</f>
        <v>1.0609930059895112</v>
      </c>
      <c r="I176" s="53">
        <f t="shared" ref="I176" si="59">(F176/D176)-1</f>
        <v>0.41297382097376634</v>
      </c>
      <c r="J176" s="173"/>
      <c r="K176" s="117"/>
      <c r="L176" s="117"/>
      <c r="M176" s="117"/>
      <c r="N176" s="117"/>
    </row>
    <row r="177" spans="1:14">
      <c r="A177" s="116" t="s">
        <v>25</v>
      </c>
      <c r="B177" s="142"/>
      <c r="C177" s="39"/>
      <c r="D177" s="123"/>
      <c r="E177" s="123"/>
      <c r="F177" s="123"/>
      <c r="G177" s="125"/>
      <c r="H177" s="50"/>
      <c r="I177" s="51"/>
      <c r="J177" s="173"/>
    </row>
    <row r="178" spans="1:14" ht="28.9" customHeight="1">
      <c r="A178" s="334"/>
      <c r="B178" s="334"/>
      <c r="C178" s="334"/>
      <c r="D178" s="334"/>
      <c r="E178" s="334"/>
      <c r="F178" s="334"/>
      <c r="G178" s="334"/>
      <c r="H178" s="334"/>
      <c r="I178" s="334"/>
      <c r="J178" s="334"/>
    </row>
    <row r="179" spans="1:14">
      <c r="A179" s="162" t="s">
        <v>28</v>
      </c>
      <c r="B179" s="138"/>
      <c r="C179" s="34"/>
      <c r="D179" s="117"/>
      <c r="E179" s="117"/>
      <c r="F179" s="117"/>
      <c r="G179" s="117"/>
      <c r="H179" s="43"/>
      <c r="I179" s="51"/>
      <c r="J179" s="14" t="s">
        <v>148</v>
      </c>
      <c r="K179" s="117"/>
      <c r="L179" s="117"/>
      <c r="M179" s="117"/>
      <c r="N179" s="117"/>
    </row>
    <row r="180" spans="1:14">
      <c r="A180" s="162" t="s">
        <v>31</v>
      </c>
      <c r="B180" s="138"/>
      <c r="C180" s="34"/>
      <c r="D180" s="117"/>
      <c r="E180" s="117"/>
      <c r="F180" s="117"/>
      <c r="G180" s="117"/>
      <c r="H180" s="43"/>
      <c r="I180" s="51"/>
      <c r="J180" s="14" t="s">
        <v>148</v>
      </c>
      <c r="K180" s="117"/>
      <c r="L180" s="117"/>
      <c r="M180" s="117"/>
      <c r="N180" s="117"/>
    </row>
    <row r="181" spans="1:14">
      <c r="A181" s="162" t="s">
        <v>187</v>
      </c>
      <c r="B181" s="138"/>
      <c r="C181" s="35"/>
      <c r="D181" s="117"/>
      <c r="E181" s="117"/>
      <c r="F181" s="117"/>
      <c r="G181" s="117"/>
      <c r="H181" s="43"/>
      <c r="I181" s="51"/>
      <c r="J181" s="14" t="s">
        <v>148</v>
      </c>
      <c r="K181" s="117"/>
      <c r="L181" s="117"/>
      <c r="M181" s="117"/>
      <c r="N181" s="117"/>
    </row>
    <row r="182" spans="1:14">
      <c r="C182" s="34"/>
      <c r="D182" s="117"/>
      <c r="E182" s="117"/>
      <c r="F182" s="117"/>
      <c r="G182" s="117"/>
      <c r="H182" s="43"/>
      <c r="I182" s="51"/>
      <c r="J182" s="14"/>
      <c r="K182" s="117"/>
      <c r="L182" s="117"/>
      <c r="M182" s="117"/>
      <c r="N182" s="117"/>
    </row>
    <row r="183" spans="1:14">
      <c r="A183" s="162" t="s">
        <v>188</v>
      </c>
      <c r="B183" s="138"/>
      <c r="C183" s="34"/>
      <c r="D183" s="292">
        <v>38385</v>
      </c>
      <c r="E183" s="292">
        <v>45498</v>
      </c>
      <c r="F183" s="292">
        <v>53949</v>
      </c>
      <c r="G183" s="107">
        <v>37731</v>
      </c>
      <c r="H183" s="43">
        <f t="shared" ref="H183:H189" si="60">G183/E183</f>
        <v>0.82928919952525382</v>
      </c>
      <c r="I183" s="51">
        <f t="shared" ref="I183:I189" si="61">(F183/D183)-1</f>
        <v>0.40547088706525991</v>
      </c>
      <c r="J183" s="14" t="s">
        <v>256</v>
      </c>
      <c r="K183" s="117"/>
      <c r="L183" s="117"/>
      <c r="M183" s="117"/>
      <c r="N183" s="117"/>
    </row>
    <row r="184" spans="1:14">
      <c r="A184" s="162" t="s">
        <v>29</v>
      </c>
      <c r="B184" s="138"/>
      <c r="C184" s="34"/>
      <c r="D184" s="300">
        <v>42627</v>
      </c>
      <c r="E184" s="300">
        <v>56481</v>
      </c>
      <c r="F184" s="300">
        <v>70335</v>
      </c>
      <c r="G184" s="107">
        <v>42828.695</v>
      </c>
      <c r="H184" s="43">
        <f t="shared" si="60"/>
        <v>0.75828499849506914</v>
      </c>
      <c r="I184" s="51">
        <f t="shared" si="61"/>
        <v>0.65001055668942209</v>
      </c>
      <c r="J184" s="14" t="s">
        <v>52</v>
      </c>
      <c r="K184" s="117"/>
      <c r="L184" s="117"/>
      <c r="M184" s="117"/>
      <c r="N184" s="117"/>
    </row>
    <row r="185" spans="1:14">
      <c r="A185" s="162" t="s">
        <v>189</v>
      </c>
      <c r="B185" s="138"/>
      <c r="C185" s="34"/>
      <c r="D185" s="292">
        <v>41606</v>
      </c>
      <c r="E185" s="292">
        <v>53047</v>
      </c>
      <c r="F185" s="292">
        <v>64489</v>
      </c>
      <c r="G185" s="107"/>
      <c r="H185" s="43">
        <f t="shared" si="60"/>
        <v>0</v>
      </c>
      <c r="I185" s="51">
        <f t="shared" si="61"/>
        <v>0.5499927895015142</v>
      </c>
      <c r="J185" s="14" t="s">
        <v>52</v>
      </c>
      <c r="K185" s="117"/>
      <c r="L185" s="117"/>
      <c r="M185" s="117"/>
      <c r="N185" s="117"/>
    </row>
    <row r="186" spans="1:14">
      <c r="A186" s="162" t="s">
        <v>32</v>
      </c>
      <c r="B186" s="138"/>
      <c r="C186" s="34"/>
      <c r="D186" s="295">
        <v>52987</v>
      </c>
      <c r="E186" s="295">
        <v>67824</v>
      </c>
      <c r="F186" s="295">
        <v>82661</v>
      </c>
      <c r="G186" s="114">
        <v>55638.978000000003</v>
      </c>
      <c r="H186" s="43">
        <f t="shared" si="60"/>
        <v>0.82034350672328382</v>
      </c>
      <c r="I186" s="51">
        <f t="shared" si="61"/>
        <v>0.56002415686866591</v>
      </c>
      <c r="J186" s="14" t="s">
        <v>93</v>
      </c>
      <c r="K186" s="117"/>
      <c r="L186" s="117"/>
      <c r="M186" s="117"/>
      <c r="N186" s="117"/>
    </row>
    <row r="187" spans="1:14">
      <c r="A187" s="162" t="s">
        <v>33</v>
      </c>
      <c r="B187" s="138"/>
      <c r="C187" s="34"/>
      <c r="D187" s="292">
        <v>50360</v>
      </c>
      <c r="E187" s="292">
        <v>62956</v>
      </c>
      <c r="F187" s="292">
        <v>75552</v>
      </c>
      <c r="G187" s="292">
        <v>53694</v>
      </c>
      <c r="H187" s="43">
        <f t="shared" si="60"/>
        <v>0.85288137746997905</v>
      </c>
      <c r="I187" s="51">
        <f t="shared" si="61"/>
        <v>0.50023828435266093</v>
      </c>
      <c r="J187" s="14" t="s">
        <v>93</v>
      </c>
      <c r="K187" s="117"/>
      <c r="L187" s="117"/>
      <c r="M187" s="117"/>
      <c r="N187" s="117"/>
    </row>
    <row r="188" spans="1:14">
      <c r="A188" s="162" t="s">
        <v>34</v>
      </c>
      <c r="B188" s="138"/>
      <c r="C188" s="34"/>
      <c r="D188" s="292">
        <v>61129</v>
      </c>
      <c r="E188" s="292">
        <v>76411</v>
      </c>
      <c r="F188" s="292">
        <v>91694</v>
      </c>
      <c r="G188" s="107">
        <v>48604</v>
      </c>
      <c r="H188" s="43">
        <f t="shared" si="60"/>
        <v>0.63608642734684795</v>
      </c>
      <c r="I188" s="51">
        <f t="shared" si="61"/>
        <v>0.50000817942384135</v>
      </c>
      <c r="J188" s="14" t="s">
        <v>135</v>
      </c>
      <c r="K188" s="117"/>
      <c r="L188" s="117"/>
      <c r="M188" s="117"/>
      <c r="N188" s="117"/>
    </row>
    <row r="189" spans="1:14">
      <c r="A189" s="162" t="s">
        <v>35</v>
      </c>
      <c r="B189" s="138"/>
      <c r="C189" s="34"/>
      <c r="D189" s="292">
        <v>40065</v>
      </c>
      <c r="E189" s="292">
        <v>50176</v>
      </c>
      <c r="F189" s="292">
        <v>60288</v>
      </c>
      <c r="G189" s="107">
        <v>40419.75</v>
      </c>
      <c r="H189" s="43">
        <f t="shared" si="60"/>
        <v>0.8055594308035714</v>
      </c>
      <c r="I189" s="51">
        <f t="shared" si="61"/>
        <v>0.50475477349307374</v>
      </c>
      <c r="J189" s="14" t="s">
        <v>93</v>
      </c>
      <c r="K189" s="117"/>
      <c r="L189" s="117"/>
      <c r="M189" s="117"/>
      <c r="N189" s="117"/>
    </row>
    <row r="190" spans="1:14" ht="4.9000000000000004" customHeight="1">
      <c r="A190" s="165"/>
      <c r="B190" s="166"/>
      <c r="C190" s="167"/>
      <c r="D190" s="168"/>
      <c r="E190" s="168"/>
      <c r="F190" s="168"/>
      <c r="G190" s="168"/>
      <c r="H190" s="169"/>
      <c r="I190" s="170"/>
      <c r="J190" s="166"/>
      <c r="K190" s="117"/>
      <c r="L190" s="117"/>
      <c r="M190" s="117"/>
      <c r="N190" s="117"/>
    </row>
    <row r="191" spans="1:14">
      <c r="A191" s="171" t="s">
        <v>52</v>
      </c>
      <c r="B191" s="172"/>
      <c r="C191" s="39">
        <v>66</v>
      </c>
      <c r="D191" s="121">
        <f>VLOOKUP(C191,'Curr Pay Plan'!$A$2:$D$100,2)</f>
        <v>36570.22</v>
      </c>
      <c r="E191" s="121">
        <f>VLOOKUP(C191,'Curr Pay Plan'!$A$2:$D$100,3)</f>
        <v>44121.491743625615</v>
      </c>
      <c r="F191" s="121">
        <f>VLOOKUP(C191,'Curr Pay Plan'!$A$2:$D$100,4)</f>
        <v>51672.763487251228</v>
      </c>
      <c r="G191" s="124">
        <v>40573</v>
      </c>
      <c r="H191" s="52">
        <f t="shared" ref="H191:H197" si="62">G191/E191</f>
        <v>0.91957452925108141</v>
      </c>
      <c r="I191" s="53">
        <f t="shared" ref="I191:I197" si="63">(F191/D191)-1</f>
        <v>0.41297382097376567</v>
      </c>
      <c r="J191" s="173"/>
      <c r="K191" s="117"/>
      <c r="L191" s="117"/>
      <c r="M191" s="117"/>
      <c r="N191" s="117"/>
    </row>
    <row r="192" spans="1:14">
      <c r="A192" s="115" t="s">
        <v>11</v>
      </c>
      <c r="B192" s="141">
        <f t="shared" ref="B192:B197" si="64">D192*104%</f>
        <v>48606.48</v>
      </c>
      <c r="C192" s="55">
        <f>(D192/D191)-1</f>
        <v>0.27800707789015222</v>
      </c>
      <c r="D192" s="119">
        <f>AVERAGE(D179:D189)</f>
        <v>46737</v>
      </c>
      <c r="E192" s="119">
        <f>AVERAGE(E179:E189)</f>
        <v>58913.285714285717</v>
      </c>
      <c r="F192" s="119">
        <f>AVERAGE(F179:F189)</f>
        <v>71281.142857142855</v>
      </c>
      <c r="G192" s="119">
        <f>AVERAGE(G179:G189)</f>
        <v>46486.070500000002</v>
      </c>
      <c r="H192" s="50">
        <f t="shared" si="62"/>
        <v>0.78905920687305553</v>
      </c>
      <c r="I192" s="131">
        <f t="shared" si="63"/>
        <v>0.52515443561081909</v>
      </c>
      <c r="J192" s="55">
        <f>(G192/G191)-1</f>
        <v>0.1457390506001528</v>
      </c>
      <c r="K192" s="117"/>
      <c r="L192" s="117"/>
      <c r="M192" s="117"/>
      <c r="N192" s="117"/>
    </row>
    <row r="193" spans="1:14">
      <c r="A193" s="174" t="s">
        <v>21</v>
      </c>
      <c r="B193" s="141">
        <f t="shared" si="64"/>
        <v>44332.08</v>
      </c>
      <c r="C193" s="55">
        <f>(D193/D191)-1</f>
        <v>0.16562055136665843</v>
      </c>
      <c r="D193" s="119">
        <f>MEDIAN(D179:D189)</f>
        <v>42627</v>
      </c>
      <c r="E193" s="119">
        <f>MEDIAN(E179:E189)</f>
        <v>56481</v>
      </c>
      <c r="F193" s="119">
        <f>MEDIAN(F179:F189)</f>
        <v>70335</v>
      </c>
      <c r="G193" s="119">
        <f>MEDIAN(G179:G189)</f>
        <v>45716.347500000003</v>
      </c>
      <c r="H193" s="50">
        <f t="shared" si="62"/>
        <v>0.80941108514367666</v>
      </c>
      <c r="I193" s="131">
        <f t="shared" si="63"/>
        <v>0.65001055668942209</v>
      </c>
      <c r="J193" s="55">
        <f>(G193/G191)-1</f>
        <v>0.12676773962980326</v>
      </c>
      <c r="K193" s="117"/>
      <c r="L193" s="117"/>
      <c r="M193" s="117"/>
      <c r="N193" s="117"/>
    </row>
    <row r="194" spans="1:14">
      <c r="A194" s="115" t="s">
        <v>22</v>
      </c>
      <c r="B194" s="141" t="e">
        <f t="shared" si="64"/>
        <v>#DIV/0!</v>
      </c>
      <c r="C194" s="55" t="e">
        <f>(D194/D191)-1</f>
        <v>#DIV/0!</v>
      </c>
      <c r="D194" s="119" t="e">
        <f>AVERAGE(D179:D181)</f>
        <v>#DIV/0!</v>
      </c>
      <c r="E194" s="119" t="e">
        <f>AVERAGE(E179:E181)</f>
        <v>#DIV/0!</v>
      </c>
      <c r="F194" s="119" t="e">
        <f>AVERAGE(F179:F181)</f>
        <v>#DIV/0!</v>
      </c>
      <c r="G194" s="119" t="e">
        <f>AVERAGE(G179:G181)</f>
        <v>#DIV/0!</v>
      </c>
      <c r="H194" s="50" t="e">
        <f t="shared" si="62"/>
        <v>#DIV/0!</v>
      </c>
      <c r="I194" s="131" t="e">
        <f t="shared" si="63"/>
        <v>#DIV/0!</v>
      </c>
      <c r="J194" s="55" t="e">
        <f>(G194/G191)-1</f>
        <v>#DIV/0!</v>
      </c>
      <c r="K194" s="117"/>
      <c r="L194" s="117"/>
      <c r="M194" s="117"/>
      <c r="N194" s="117"/>
    </row>
    <row r="195" spans="1:14">
      <c r="A195" s="115" t="s">
        <v>23</v>
      </c>
      <c r="B195" s="141" t="e">
        <f t="shared" si="64"/>
        <v>#NUM!</v>
      </c>
      <c r="C195" s="55" t="e">
        <f>(D195/D191)-1</f>
        <v>#NUM!</v>
      </c>
      <c r="D195" s="119" t="e">
        <f>MEDIAN(D179:D181)</f>
        <v>#NUM!</v>
      </c>
      <c r="E195" s="119" t="e">
        <f>MEDIAN(E179:E181)</f>
        <v>#NUM!</v>
      </c>
      <c r="F195" s="119" t="e">
        <f>MEDIAN(F179:F181)</f>
        <v>#NUM!</v>
      </c>
      <c r="G195" s="119" t="e">
        <f>MEDIAN(G179:G181)</f>
        <v>#NUM!</v>
      </c>
      <c r="H195" s="50" t="e">
        <f t="shared" si="62"/>
        <v>#NUM!</v>
      </c>
      <c r="I195" s="131" t="e">
        <f t="shared" si="63"/>
        <v>#NUM!</v>
      </c>
      <c r="J195" s="55" t="e">
        <f>(G195/G191)-1</f>
        <v>#NUM!</v>
      </c>
      <c r="K195" s="117"/>
      <c r="L195" s="117"/>
      <c r="M195" s="117"/>
      <c r="N195" s="117"/>
    </row>
    <row r="196" spans="1:14">
      <c r="A196" s="115" t="s">
        <v>81</v>
      </c>
      <c r="B196" s="141">
        <f t="shared" si="64"/>
        <v>48606.48</v>
      </c>
      <c r="C196" s="55">
        <f>(D196/D191)-1</f>
        <v>0.27800707789015222</v>
      </c>
      <c r="D196" s="119">
        <f>AVERAGE(D183:D189)</f>
        <v>46737</v>
      </c>
      <c r="E196" s="119">
        <f>AVERAGE(E183:E189)</f>
        <v>58913.285714285717</v>
      </c>
      <c r="F196" s="119">
        <f>AVERAGE(F183:F189)</f>
        <v>71281.142857142855</v>
      </c>
      <c r="G196" s="119">
        <f>AVERAGE(G183:G189)</f>
        <v>46486.070500000002</v>
      </c>
      <c r="H196" s="50">
        <f t="shared" si="62"/>
        <v>0.78905920687305553</v>
      </c>
      <c r="I196" s="131">
        <f t="shared" si="63"/>
        <v>0.52515443561081909</v>
      </c>
      <c r="J196" s="55">
        <f>(G196/G191)-1</f>
        <v>0.1457390506001528</v>
      </c>
      <c r="K196" s="117"/>
      <c r="L196" s="117"/>
      <c r="M196" s="117"/>
      <c r="N196" s="117"/>
    </row>
    <row r="197" spans="1:14">
      <c r="A197" s="115" t="s">
        <v>80</v>
      </c>
      <c r="B197" s="141">
        <f t="shared" si="64"/>
        <v>44332.08</v>
      </c>
      <c r="C197" s="55">
        <f>(D197/D191)-1</f>
        <v>0.16562055136665843</v>
      </c>
      <c r="D197" s="119">
        <f>MEDIAN(D183:D189)</f>
        <v>42627</v>
      </c>
      <c r="E197" s="119">
        <f>MEDIAN(E183:E189)</f>
        <v>56481</v>
      </c>
      <c r="F197" s="119">
        <f>MEDIAN(F183:F189)</f>
        <v>70335</v>
      </c>
      <c r="G197" s="119">
        <f>MEDIAN(G183:G189)</f>
        <v>45716.347500000003</v>
      </c>
      <c r="H197" s="50">
        <f t="shared" si="62"/>
        <v>0.80941108514367666</v>
      </c>
      <c r="I197" s="131">
        <f t="shared" si="63"/>
        <v>0.65001055668942209</v>
      </c>
      <c r="J197" s="55">
        <f>(G197/G191)-1</f>
        <v>0.12676773962980326</v>
      </c>
      <c r="K197" s="117"/>
      <c r="L197" s="117"/>
      <c r="M197" s="117"/>
      <c r="N197" s="117"/>
    </row>
    <row r="198" spans="1:14">
      <c r="A198" s="116" t="s">
        <v>24</v>
      </c>
      <c r="B198" s="142"/>
      <c r="C198" s="39">
        <v>71</v>
      </c>
      <c r="D198" s="123">
        <f>VLOOKUP(C198,'Curr Pay Plan'!$A$2:$D$100,2)</f>
        <v>46811.5</v>
      </c>
      <c r="E198" s="123">
        <f>VLOOKUP(C198,'Curr Pay Plan'!$A$2:$D$100,3)</f>
        <v>56477.462010256721</v>
      </c>
      <c r="F198" s="123">
        <f>VLOOKUP(C198,'Curr Pay Plan'!$A$2:$D$100,4)</f>
        <v>66143.424020513441</v>
      </c>
      <c r="G198" s="124">
        <f>E198*H191</f>
        <v>51935.23554137766</v>
      </c>
      <c r="H198" s="52">
        <f t="shared" ref="H198" si="65">G198/E198</f>
        <v>0.91957452925108141</v>
      </c>
      <c r="I198" s="53">
        <f t="shared" ref="I198" si="66">(F198/D198)-1</f>
        <v>0.41297382097376589</v>
      </c>
      <c r="J198" s="173"/>
      <c r="K198" s="117"/>
      <c r="L198" s="117"/>
      <c r="M198" s="117"/>
      <c r="N198" s="117"/>
    </row>
    <row r="199" spans="1:14">
      <c r="A199" s="116" t="s">
        <v>25</v>
      </c>
      <c r="B199" s="142"/>
      <c r="C199" s="39"/>
      <c r="D199" s="123"/>
      <c r="E199" s="123"/>
      <c r="F199" s="123"/>
      <c r="G199" s="125"/>
      <c r="H199" s="50"/>
      <c r="I199" s="51"/>
      <c r="J199" s="173"/>
    </row>
    <row r="200" spans="1:14" ht="28.9" customHeight="1">
      <c r="A200" s="334"/>
      <c r="B200" s="334"/>
      <c r="C200" s="334"/>
      <c r="D200" s="334"/>
      <c r="E200" s="334"/>
      <c r="F200" s="334"/>
      <c r="G200" s="334"/>
      <c r="H200" s="334"/>
      <c r="I200" s="334"/>
      <c r="J200" s="334"/>
    </row>
    <row r="201" spans="1:14" ht="28.5" customHeight="1">
      <c r="A201" s="241" t="s">
        <v>44</v>
      </c>
      <c r="B201" s="242">
        <v>0.04</v>
      </c>
      <c r="C201" s="243" t="s">
        <v>14</v>
      </c>
      <c r="D201" s="244" t="s">
        <v>15</v>
      </c>
      <c r="E201" s="244" t="s">
        <v>13</v>
      </c>
      <c r="F201" s="244" t="s">
        <v>16</v>
      </c>
      <c r="G201" s="244" t="s">
        <v>19</v>
      </c>
      <c r="H201" s="245" t="s">
        <v>12</v>
      </c>
      <c r="I201" s="246" t="s">
        <v>17</v>
      </c>
      <c r="J201" s="247" t="s">
        <v>1221</v>
      </c>
      <c r="K201" s="117"/>
      <c r="L201" s="117"/>
      <c r="M201" s="117"/>
      <c r="N201" s="117"/>
    </row>
    <row r="202" spans="1:14">
      <c r="A202" s="162" t="s">
        <v>188</v>
      </c>
      <c r="B202" s="138"/>
      <c r="C202" s="34"/>
      <c r="D202" s="292">
        <v>35298</v>
      </c>
      <c r="E202" s="292">
        <v>41829</v>
      </c>
      <c r="F202" s="292">
        <v>49593</v>
      </c>
      <c r="G202" s="107">
        <v>34496</v>
      </c>
      <c r="H202" s="43">
        <f t="shared" ref="H202:H208" si="67">G202/E202</f>
        <v>0.82469100384900429</v>
      </c>
      <c r="I202" s="51">
        <f t="shared" ref="I202:I208" si="68">(F202/D202)-1</f>
        <v>0.40498045215026357</v>
      </c>
      <c r="J202" s="14" t="s">
        <v>44</v>
      </c>
      <c r="K202" s="117"/>
      <c r="L202" s="117"/>
      <c r="M202" s="117"/>
      <c r="N202" s="117"/>
    </row>
    <row r="203" spans="1:14">
      <c r="A203" s="162" t="s">
        <v>29</v>
      </c>
      <c r="B203" s="138"/>
      <c r="C203" s="34"/>
      <c r="D203" s="300">
        <v>40591</v>
      </c>
      <c r="E203" s="300">
        <v>53783</v>
      </c>
      <c r="F203" s="300">
        <v>66976</v>
      </c>
      <c r="G203" s="107">
        <v>38113.476769230743</v>
      </c>
      <c r="H203" s="43">
        <f t="shared" si="67"/>
        <v>0.70865285999722483</v>
      </c>
      <c r="I203" s="51">
        <f t="shared" si="68"/>
        <v>0.65002094060259674</v>
      </c>
      <c r="J203" s="14" t="s">
        <v>44</v>
      </c>
      <c r="K203" s="117"/>
      <c r="L203" s="117"/>
      <c r="M203" s="117"/>
      <c r="N203" s="117"/>
    </row>
    <row r="204" spans="1:14">
      <c r="A204" s="162" t="s">
        <v>189</v>
      </c>
      <c r="B204" s="138"/>
      <c r="C204" s="34"/>
      <c r="D204" s="292">
        <v>35157</v>
      </c>
      <c r="E204" s="292">
        <v>44825</v>
      </c>
      <c r="F204" s="292">
        <v>54494</v>
      </c>
      <c r="G204" s="107">
        <v>38502</v>
      </c>
      <c r="H204" s="43">
        <f t="shared" si="67"/>
        <v>0.85894032348020077</v>
      </c>
      <c r="I204" s="51">
        <f t="shared" si="68"/>
        <v>0.55001848849446766</v>
      </c>
      <c r="J204" s="14" t="s">
        <v>44</v>
      </c>
      <c r="K204" s="117"/>
      <c r="L204" s="117"/>
      <c r="M204" s="117"/>
      <c r="N204" s="117"/>
    </row>
    <row r="205" spans="1:14">
      <c r="A205" s="162" t="s">
        <v>32</v>
      </c>
      <c r="B205" s="138"/>
      <c r="C205" s="34"/>
      <c r="D205" s="295">
        <v>39995</v>
      </c>
      <c r="E205" s="295">
        <v>51193</v>
      </c>
      <c r="F205" s="295">
        <v>62392</v>
      </c>
      <c r="G205" s="114">
        <v>39511.391956521737</v>
      </c>
      <c r="H205" s="43">
        <f t="shared" si="67"/>
        <v>0.77181239537674562</v>
      </c>
      <c r="I205" s="51">
        <f t="shared" si="68"/>
        <v>0.55999499937492181</v>
      </c>
      <c r="J205" s="14" t="s">
        <v>44</v>
      </c>
      <c r="K205" s="117"/>
      <c r="L205" s="117"/>
      <c r="M205" s="117"/>
      <c r="N205" s="117"/>
    </row>
    <row r="206" spans="1:14">
      <c r="A206" s="162" t="s">
        <v>33</v>
      </c>
      <c r="B206" s="138"/>
      <c r="C206" s="34"/>
      <c r="D206" s="292">
        <v>41344</v>
      </c>
      <c r="E206" s="292">
        <v>51674</v>
      </c>
      <c r="F206" s="292">
        <v>62005</v>
      </c>
      <c r="G206" s="292">
        <v>43921</v>
      </c>
      <c r="H206" s="43">
        <f t="shared" si="67"/>
        <v>0.84996323102527382</v>
      </c>
      <c r="I206" s="51">
        <f t="shared" si="68"/>
        <v>0.499733939628483</v>
      </c>
      <c r="J206" s="14" t="s">
        <v>44</v>
      </c>
      <c r="K206" s="117"/>
      <c r="L206" s="117"/>
      <c r="M206" s="117"/>
      <c r="N206" s="117"/>
    </row>
    <row r="207" spans="1:14">
      <c r="A207" s="162" t="s">
        <v>34</v>
      </c>
      <c r="B207" s="138"/>
      <c r="C207" s="34"/>
      <c r="D207" s="292">
        <v>41374</v>
      </c>
      <c r="E207" s="292">
        <v>51718</v>
      </c>
      <c r="F207" s="292">
        <v>62061</v>
      </c>
      <c r="G207" s="107">
        <v>41986</v>
      </c>
      <c r="H207" s="43">
        <f t="shared" si="67"/>
        <v>0.81182566997950423</v>
      </c>
      <c r="I207" s="51">
        <f t="shared" si="68"/>
        <v>0.5</v>
      </c>
      <c r="J207" s="14" t="s">
        <v>136</v>
      </c>
      <c r="K207" s="117"/>
      <c r="L207" s="117"/>
      <c r="M207" s="117"/>
      <c r="N207" s="117"/>
    </row>
    <row r="208" spans="1:14">
      <c r="A208" s="162" t="s">
        <v>35</v>
      </c>
      <c r="B208" s="138"/>
      <c r="C208" s="34"/>
      <c r="D208" s="302">
        <v>35514</v>
      </c>
      <c r="E208" s="302">
        <v>44477</v>
      </c>
      <c r="F208" s="302">
        <v>53440</v>
      </c>
      <c r="G208" s="117">
        <v>35100.125</v>
      </c>
      <c r="H208" s="43">
        <f t="shared" si="67"/>
        <v>0.78917474200148396</v>
      </c>
      <c r="I208" s="51">
        <f t="shared" si="68"/>
        <v>0.50475868671509838</v>
      </c>
      <c r="J208" s="14" t="s">
        <v>128</v>
      </c>
      <c r="K208" s="117"/>
      <c r="L208" s="117"/>
      <c r="M208" s="117"/>
      <c r="N208" s="117"/>
    </row>
    <row r="209" spans="1:14" ht="3.6" customHeight="1">
      <c r="A209" s="165"/>
      <c r="B209" s="166"/>
      <c r="C209" s="167"/>
      <c r="D209" s="168"/>
      <c r="E209" s="168"/>
      <c r="F209" s="168"/>
      <c r="G209" s="168"/>
      <c r="H209" s="169"/>
      <c r="I209" s="170"/>
      <c r="J209" s="166"/>
      <c r="K209" s="117"/>
      <c r="L209" s="117"/>
      <c r="M209" s="117"/>
      <c r="N209" s="117"/>
    </row>
    <row r="210" spans="1:14">
      <c r="A210" s="171" t="s">
        <v>44</v>
      </c>
      <c r="B210" s="172"/>
      <c r="C210" s="39">
        <v>64</v>
      </c>
      <c r="D210" s="121">
        <f>VLOOKUP(C210,'Curr Pay Plan'!$A$2:$D$100,2)</f>
        <v>33130.78</v>
      </c>
      <c r="E210" s="121">
        <f>VLOOKUP(C210,'Curr Pay Plan'!$A$2:$D$100,3)</f>
        <v>39971.852404220605</v>
      </c>
      <c r="F210" s="121">
        <f>VLOOKUP(C210,'Curr Pay Plan'!$A$2:$D$100,4)</f>
        <v>46812.92480844121</v>
      </c>
      <c r="G210" s="124">
        <v>35093</v>
      </c>
      <c r="H210" s="52">
        <f t="shared" ref="H210:H212" si="69">G210/E210</f>
        <v>0.87794279947592702</v>
      </c>
      <c r="I210" s="53">
        <f t="shared" ref="I210:I212" si="70">(F210/D210)-1</f>
        <v>0.41297382097376545</v>
      </c>
      <c r="J210" s="173"/>
      <c r="K210" s="117"/>
      <c r="L210" s="117"/>
      <c r="M210" s="117"/>
      <c r="N210" s="117"/>
    </row>
    <row r="211" spans="1:14">
      <c r="A211" s="115" t="s">
        <v>11</v>
      </c>
      <c r="B211" s="141">
        <f t="shared" ref="B211:B212" si="71">D211*104%</f>
        <v>40006.274285714288</v>
      </c>
      <c r="C211" s="55">
        <f>(D211/D210)-1</f>
        <v>0.16108257724603603</v>
      </c>
      <c r="D211" s="119">
        <f>AVERAGE(D201:D208)</f>
        <v>38467.571428571428</v>
      </c>
      <c r="E211" s="119">
        <f>AVERAGE(E201:E208)</f>
        <v>48499.857142857145</v>
      </c>
      <c r="F211" s="119">
        <f>AVERAGE(F201:F208)</f>
        <v>58708.714285714283</v>
      </c>
      <c r="G211" s="119">
        <f>AVERAGE(G201:G208)</f>
        <v>38804.284817964639</v>
      </c>
      <c r="H211" s="50">
        <f t="shared" si="69"/>
        <v>0.80009070343580524</v>
      </c>
      <c r="I211" s="131">
        <f t="shared" si="70"/>
        <v>0.52618717806835447</v>
      </c>
      <c r="J211" s="55">
        <f>(G211/G210)-1</f>
        <v>0.1057557010789798</v>
      </c>
      <c r="K211" s="117"/>
      <c r="L211" s="117"/>
      <c r="M211" s="117"/>
      <c r="N211" s="117"/>
    </row>
    <row r="212" spans="1:14">
      <c r="A212" s="174" t="s">
        <v>21</v>
      </c>
      <c r="B212" s="141">
        <f t="shared" si="71"/>
        <v>41594.800000000003</v>
      </c>
      <c r="C212" s="55">
        <f>(D212/D210)-1</f>
        <v>0.2071855839192438</v>
      </c>
      <c r="D212" s="119">
        <f>MEDIAN(D201:D208)</f>
        <v>39995</v>
      </c>
      <c r="E212" s="119">
        <f>MEDIAN(E201:E208)</f>
        <v>51193</v>
      </c>
      <c r="F212" s="119">
        <f>MEDIAN(F201:F208)</f>
        <v>62005</v>
      </c>
      <c r="G212" s="119">
        <f>MEDIAN(G201:G208)</f>
        <v>38502</v>
      </c>
      <c r="H212" s="50">
        <f t="shared" si="69"/>
        <v>0.75209501299005721</v>
      </c>
      <c r="I212" s="131">
        <f t="shared" si="70"/>
        <v>0.55031878984873117</v>
      </c>
      <c r="J212" s="55">
        <f>(G212/G210)-1</f>
        <v>9.714188014703784E-2</v>
      </c>
      <c r="K212" s="117"/>
      <c r="L212" s="117"/>
      <c r="M212" s="117"/>
      <c r="N212" s="117"/>
    </row>
    <row r="213" spans="1:14">
      <c r="A213" s="116" t="s">
        <v>24</v>
      </c>
      <c r="B213" s="142"/>
      <c r="C213" s="39">
        <v>68</v>
      </c>
      <c r="D213" s="123">
        <f>VLOOKUP(C213,'Prop Grds'!$A$2:$E$45,2)</f>
        <v>38614.991166506152</v>
      </c>
      <c r="E213" s="123">
        <f>VLOOKUP(C213,'Prop Grds'!$A$2:$E$45,3)</f>
        <v>48268.738958132686</v>
      </c>
      <c r="F213" s="123">
        <f>VLOOKUP(C213,'Prop Grds'!$A$2:$E$45,4)</f>
        <v>57922.486749759228</v>
      </c>
      <c r="G213" s="124">
        <f>E213*H210</f>
        <v>42377.191808075753</v>
      </c>
      <c r="H213" s="52">
        <f t="shared" ref="H213" si="72">G213/E213</f>
        <v>0.87794279947592702</v>
      </c>
      <c r="I213" s="53">
        <f t="shared" ref="I213" si="73">(F213/D213)-1</f>
        <v>0.5</v>
      </c>
      <c r="J213" s="173"/>
      <c r="K213" s="117"/>
      <c r="L213" s="117"/>
      <c r="M213" s="117"/>
      <c r="N213" s="117"/>
    </row>
    <row r="214" spans="1:14">
      <c r="A214" s="116" t="s">
        <v>25</v>
      </c>
      <c r="B214" s="142"/>
      <c r="C214" s="39"/>
      <c r="D214" s="123"/>
      <c r="E214" s="123"/>
      <c r="F214" s="123"/>
      <c r="G214" s="125"/>
      <c r="H214" s="50"/>
      <c r="I214" s="51"/>
      <c r="J214" s="173"/>
    </row>
    <row r="215" spans="1:14" ht="28.9" customHeight="1">
      <c r="A215" s="334"/>
      <c r="B215" s="334"/>
      <c r="C215" s="334"/>
      <c r="D215" s="334"/>
      <c r="E215" s="334"/>
      <c r="F215" s="334"/>
      <c r="G215" s="334"/>
      <c r="H215" s="334"/>
      <c r="I215" s="334"/>
      <c r="J215" s="334"/>
    </row>
    <row r="216" spans="1:14">
      <c r="A216" s="162" t="s">
        <v>28</v>
      </c>
      <c r="B216" s="138"/>
      <c r="C216" s="34"/>
      <c r="D216" s="292">
        <v>59129</v>
      </c>
      <c r="E216" s="292">
        <v>73912</v>
      </c>
      <c r="F216" s="292">
        <v>88694</v>
      </c>
      <c r="G216" s="107"/>
      <c r="H216" s="43">
        <f>G216/E216</f>
        <v>0</v>
      </c>
      <c r="I216" s="51">
        <f>(F216/D216)-1</f>
        <v>0.50000845608753752</v>
      </c>
      <c r="J216" s="14" t="s">
        <v>153</v>
      </c>
      <c r="K216" s="117"/>
      <c r="L216" s="117"/>
      <c r="M216" s="117"/>
      <c r="N216" s="117"/>
    </row>
    <row r="217" spans="1:14">
      <c r="A217" s="162" t="s">
        <v>31</v>
      </c>
      <c r="B217" s="138"/>
      <c r="C217" s="34"/>
      <c r="D217" s="117"/>
      <c r="E217" s="117"/>
      <c r="F217" s="117"/>
      <c r="G217" s="117"/>
      <c r="H217" s="43"/>
      <c r="I217" s="51"/>
      <c r="J217" s="14" t="s">
        <v>148</v>
      </c>
      <c r="K217" s="117"/>
      <c r="L217" s="117"/>
      <c r="M217" s="117"/>
      <c r="N217" s="117"/>
    </row>
    <row r="218" spans="1:14">
      <c r="A218" s="162" t="s">
        <v>187</v>
      </c>
      <c r="B218" s="138"/>
      <c r="C218" s="35"/>
      <c r="D218" s="308">
        <v>54059</v>
      </c>
      <c r="E218" s="308">
        <v>71624</v>
      </c>
      <c r="F218" s="308">
        <v>89190</v>
      </c>
      <c r="G218" s="163"/>
      <c r="H218" s="43">
        <f t="shared" ref="H218" si="74">G218/E218</f>
        <v>0</v>
      </c>
      <c r="I218" s="51">
        <f t="shared" ref="I218" si="75">(F218/D218)-1</f>
        <v>0.64986403744057419</v>
      </c>
      <c r="J218" s="115" t="s">
        <v>1315</v>
      </c>
      <c r="K218" s="117"/>
      <c r="L218" s="117"/>
      <c r="M218" s="117"/>
      <c r="N218" s="117"/>
    </row>
    <row r="219" spans="1:14">
      <c r="C219" s="34"/>
      <c r="D219" s="117"/>
      <c r="E219" s="117"/>
      <c r="F219" s="117"/>
      <c r="G219" s="117"/>
      <c r="H219" s="43"/>
      <c r="I219" s="51"/>
      <c r="J219" s="14"/>
      <c r="K219" s="117"/>
      <c r="L219" s="117"/>
      <c r="M219" s="117"/>
      <c r="N219" s="117"/>
    </row>
    <row r="220" spans="1:14">
      <c r="A220" s="162" t="s">
        <v>188</v>
      </c>
      <c r="B220" s="138"/>
      <c r="C220" s="34"/>
      <c r="D220" s="292">
        <v>43581</v>
      </c>
      <c r="E220" s="292">
        <v>51690</v>
      </c>
      <c r="F220" s="292">
        <v>61290</v>
      </c>
      <c r="G220" s="107">
        <v>47784</v>
      </c>
      <c r="H220" s="43">
        <f t="shared" ref="H220:H225" si="76">G220/E220</f>
        <v>0.92443412652350554</v>
      </c>
      <c r="I220" s="51">
        <f t="shared" ref="I220:I225" si="77">(F220/D220)-1</f>
        <v>0.40634680250567912</v>
      </c>
      <c r="J220" s="14" t="s">
        <v>257</v>
      </c>
      <c r="K220" s="117"/>
      <c r="L220" s="117"/>
      <c r="M220" s="117"/>
      <c r="N220" s="117"/>
    </row>
    <row r="221" spans="1:14">
      <c r="A221" s="162" t="s">
        <v>29</v>
      </c>
      <c r="B221" s="138"/>
      <c r="C221" s="34"/>
      <c r="D221" s="300">
        <v>59979</v>
      </c>
      <c r="E221" s="300">
        <v>79472</v>
      </c>
      <c r="F221" s="300">
        <v>98966</v>
      </c>
      <c r="G221" s="107">
        <v>66032.98</v>
      </c>
      <c r="H221" s="43">
        <f t="shared" si="76"/>
        <v>0.83089616468693372</v>
      </c>
      <c r="I221" s="51">
        <f t="shared" si="77"/>
        <v>0.65001083712632757</v>
      </c>
      <c r="J221" s="14" t="s">
        <v>119</v>
      </c>
      <c r="K221" s="117"/>
      <c r="L221" s="117"/>
      <c r="M221" s="117"/>
      <c r="N221" s="117"/>
    </row>
    <row r="222" spans="1:14">
      <c r="A222" s="162" t="s">
        <v>189</v>
      </c>
      <c r="B222" s="138"/>
      <c r="C222" s="34"/>
      <c r="D222" s="292">
        <v>53562</v>
      </c>
      <c r="E222" s="292">
        <v>68292</v>
      </c>
      <c r="F222" s="292">
        <v>83021</v>
      </c>
      <c r="G222" s="107"/>
      <c r="H222" s="43">
        <f t="shared" si="76"/>
        <v>0</v>
      </c>
      <c r="I222" s="51">
        <f t="shared" si="77"/>
        <v>0.5499981330047421</v>
      </c>
      <c r="J222" s="14" t="s">
        <v>1282</v>
      </c>
      <c r="K222" s="117"/>
      <c r="L222" s="117"/>
      <c r="M222" s="117"/>
      <c r="N222" s="117"/>
    </row>
    <row r="223" spans="1:14">
      <c r="A223" s="162" t="s">
        <v>32</v>
      </c>
      <c r="B223" s="138"/>
      <c r="C223" s="34"/>
      <c r="D223" s="295">
        <v>70201</v>
      </c>
      <c r="E223" s="295">
        <v>89857</v>
      </c>
      <c r="F223" s="295">
        <v>109513</v>
      </c>
      <c r="G223" s="114">
        <v>89926.51</v>
      </c>
      <c r="H223" s="43">
        <f t="shared" si="76"/>
        <v>1.000773562438096</v>
      </c>
      <c r="I223" s="51">
        <f t="shared" si="77"/>
        <v>0.55999202290565653</v>
      </c>
      <c r="J223" s="14" t="s">
        <v>94</v>
      </c>
      <c r="K223" s="117"/>
      <c r="L223" s="117"/>
      <c r="M223" s="117"/>
      <c r="N223" s="117"/>
    </row>
    <row r="224" spans="1:14">
      <c r="A224" s="162" t="s">
        <v>33</v>
      </c>
      <c r="B224" s="138"/>
      <c r="C224" s="34"/>
      <c r="D224" s="292">
        <v>61370</v>
      </c>
      <c r="E224" s="292">
        <v>76713</v>
      </c>
      <c r="F224" s="292">
        <v>92056</v>
      </c>
      <c r="G224" s="292">
        <v>85984</v>
      </c>
      <c r="H224" s="43">
        <f t="shared" si="76"/>
        <v>1.1208530496786724</v>
      </c>
      <c r="I224" s="51">
        <f t="shared" si="77"/>
        <v>0.50001629460648522</v>
      </c>
      <c r="J224" s="14" t="s">
        <v>171</v>
      </c>
      <c r="K224" s="117"/>
      <c r="L224" s="117"/>
      <c r="M224" s="117"/>
      <c r="N224" s="117"/>
    </row>
    <row r="225" spans="1:14">
      <c r="A225" s="162" t="s">
        <v>34</v>
      </c>
      <c r="B225" s="138"/>
      <c r="C225" s="34"/>
      <c r="D225" s="292">
        <v>50291</v>
      </c>
      <c r="E225" s="292">
        <v>62864</v>
      </c>
      <c r="F225" s="292">
        <v>75437</v>
      </c>
      <c r="G225" s="107">
        <v>57270.5</v>
      </c>
      <c r="H225" s="43">
        <f t="shared" si="76"/>
        <v>0.91102220666836342</v>
      </c>
      <c r="I225" s="51">
        <f t="shared" si="77"/>
        <v>0.50000994213676409</v>
      </c>
      <c r="J225" s="14" t="s">
        <v>137</v>
      </c>
      <c r="K225" s="117"/>
      <c r="L225" s="117"/>
      <c r="M225" s="117"/>
      <c r="N225" s="117"/>
    </row>
    <row r="226" spans="1:14">
      <c r="A226" s="162" t="s">
        <v>35</v>
      </c>
      <c r="B226" s="138"/>
      <c r="C226" s="34"/>
      <c r="D226" s="302">
        <v>50983</v>
      </c>
      <c r="E226" s="302">
        <v>63850</v>
      </c>
      <c r="F226" s="302">
        <v>76717</v>
      </c>
      <c r="G226" s="117"/>
      <c r="H226" s="43"/>
      <c r="I226" s="51"/>
      <c r="J226" s="14" t="s">
        <v>1284</v>
      </c>
      <c r="K226" s="117"/>
      <c r="L226" s="117"/>
      <c r="M226" s="117"/>
      <c r="N226" s="117"/>
    </row>
    <row r="227" spans="1:14" ht="3.6" customHeight="1">
      <c r="A227" s="165"/>
      <c r="B227" s="166"/>
      <c r="C227" s="167"/>
      <c r="D227" s="168"/>
      <c r="E227" s="168"/>
      <c r="F227" s="168"/>
      <c r="G227" s="168"/>
      <c r="H227" s="169"/>
      <c r="I227" s="170"/>
      <c r="J227" s="166"/>
      <c r="K227" s="117"/>
      <c r="L227" s="117"/>
      <c r="M227" s="117"/>
      <c r="N227" s="117"/>
    </row>
    <row r="228" spans="1:14">
      <c r="A228" s="171" t="s">
        <v>107</v>
      </c>
      <c r="B228" s="172"/>
      <c r="C228" s="39">
        <v>72</v>
      </c>
      <c r="D228" s="121">
        <f>VLOOKUP(C228,'Curr Pay Plan'!$A$2:$D$100,2)</f>
        <v>49181.95</v>
      </c>
      <c r="E228" s="121">
        <f>VLOOKUP(C228,'Curr Pay Plan'!$A$2:$D$100,3)</f>
        <v>59337.378907220329</v>
      </c>
      <c r="F228" s="121">
        <f>VLOOKUP(C228,'Curr Pay Plan'!$A$2:$D$100,4)</f>
        <v>69492.807814440661</v>
      </c>
      <c r="G228" s="124">
        <v>64530</v>
      </c>
      <c r="H228" s="52">
        <f t="shared" ref="H228:H234" si="78">G228/E228</f>
        <v>1.087510119058323</v>
      </c>
      <c r="I228" s="53">
        <f t="shared" ref="I228:I234" si="79">(F228/D228)-1</f>
        <v>0.412973820973765</v>
      </c>
      <c r="J228" s="173"/>
      <c r="K228" s="117"/>
      <c r="L228" s="117"/>
      <c r="M228" s="117"/>
      <c r="N228" s="117"/>
    </row>
    <row r="229" spans="1:14">
      <c r="A229" s="115" t="s">
        <v>11</v>
      </c>
      <c r="B229" s="141">
        <f t="shared" ref="B229:B234" si="80">D229*104%</f>
        <v>58142.355555555558</v>
      </c>
      <c r="C229" s="55">
        <f>(D229/D228)-1</f>
        <v>0.13672009977463495</v>
      </c>
      <c r="D229" s="119">
        <f>AVERAGE(D216:D226)</f>
        <v>55906.111111111109</v>
      </c>
      <c r="E229" s="119">
        <f>AVERAGE(E216:E226)</f>
        <v>70919.333333333328</v>
      </c>
      <c r="F229" s="119">
        <f>AVERAGE(F216:F226)</f>
        <v>86098.222222222219</v>
      </c>
      <c r="G229" s="119">
        <f>AVERAGE(G216:G226)</f>
        <v>69399.597999999998</v>
      </c>
      <c r="H229" s="50">
        <f t="shared" si="78"/>
        <v>0.97857093035279519</v>
      </c>
      <c r="I229" s="131">
        <f t="shared" si="79"/>
        <v>0.54005028271606159</v>
      </c>
      <c r="J229" s="55">
        <f>(G229/G228)-1</f>
        <v>7.5462544552921118E-2</v>
      </c>
      <c r="K229" s="117"/>
      <c r="L229" s="117"/>
      <c r="M229" s="117"/>
      <c r="N229" s="117"/>
    </row>
    <row r="230" spans="1:14">
      <c r="A230" s="174" t="s">
        <v>21</v>
      </c>
      <c r="B230" s="141">
        <f t="shared" si="80"/>
        <v>56221.36</v>
      </c>
      <c r="C230" s="55">
        <f>(D230/D228)-1</f>
        <v>9.9163412593441302E-2</v>
      </c>
      <c r="D230" s="119">
        <f>MEDIAN(D216:D226)</f>
        <v>54059</v>
      </c>
      <c r="E230" s="119">
        <f>MEDIAN(E216:E226)</f>
        <v>71624</v>
      </c>
      <c r="F230" s="119">
        <f>MEDIAN(F216:F226)</f>
        <v>88694</v>
      </c>
      <c r="G230" s="119">
        <f>MEDIAN(G216:G226)</f>
        <v>66032.98</v>
      </c>
      <c r="H230" s="50">
        <f t="shared" si="78"/>
        <v>0.92193929409136599</v>
      </c>
      <c r="I230" s="131">
        <f t="shared" si="79"/>
        <v>0.64068887696775745</v>
      </c>
      <c r="J230" s="55">
        <f>(G230/G228)-1</f>
        <v>2.3291182395784871E-2</v>
      </c>
      <c r="K230" s="117"/>
      <c r="L230" s="117"/>
      <c r="M230" s="117"/>
      <c r="N230" s="117"/>
    </row>
    <row r="231" spans="1:14">
      <c r="A231" s="115" t="s">
        <v>22</v>
      </c>
      <c r="B231" s="141">
        <f t="shared" si="80"/>
        <v>58857.760000000002</v>
      </c>
      <c r="C231" s="55">
        <f>(D231/D228)-1</f>
        <v>0.15070671252359857</v>
      </c>
      <c r="D231" s="119">
        <f>AVERAGE(D216:D218)</f>
        <v>56594</v>
      </c>
      <c r="E231" s="119">
        <f>AVERAGE(E216:E218)</f>
        <v>72768</v>
      </c>
      <c r="F231" s="119">
        <f>AVERAGE(F216:F218)</f>
        <v>88942</v>
      </c>
      <c r="G231" s="119" t="e">
        <f>AVERAGE(G216:G218)</f>
        <v>#DIV/0!</v>
      </c>
      <c r="H231" s="50" t="e">
        <f t="shared" si="78"/>
        <v>#DIV/0!</v>
      </c>
      <c r="I231" s="131">
        <f t="shared" si="79"/>
        <v>0.57158002615118209</v>
      </c>
      <c r="J231" s="55" t="e">
        <f>(G231/G228)-1</f>
        <v>#DIV/0!</v>
      </c>
      <c r="K231" s="117"/>
      <c r="L231" s="117"/>
      <c r="M231" s="117"/>
      <c r="N231" s="117"/>
    </row>
    <row r="232" spans="1:14">
      <c r="A232" s="115" t="s">
        <v>23</v>
      </c>
      <c r="B232" s="141">
        <f t="shared" si="80"/>
        <v>58857.760000000002</v>
      </c>
      <c r="C232" s="55">
        <f>(D232/D228)-1</f>
        <v>0.15070671252359857</v>
      </c>
      <c r="D232" s="119">
        <f>MEDIAN(D216:D218)</f>
        <v>56594</v>
      </c>
      <c r="E232" s="119">
        <f>MEDIAN(E216:E218)</f>
        <v>72768</v>
      </c>
      <c r="F232" s="119">
        <f>MEDIAN(F216:F218)</f>
        <v>88942</v>
      </c>
      <c r="G232" s="119" t="e">
        <f>MEDIAN(G216:G218)</f>
        <v>#NUM!</v>
      </c>
      <c r="H232" s="50" t="e">
        <f t="shared" si="78"/>
        <v>#NUM!</v>
      </c>
      <c r="I232" s="131">
        <f t="shared" si="79"/>
        <v>0.57158002615118209</v>
      </c>
      <c r="J232" s="55" t="e">
        <f>(G232/G228)-1</f>
        <v>#NUM!</v>
      </c>
      <c r="K232" s="117"/>
      <c r="L232" s="117"/>
      <c r="M232" s="117"/>
      <c r="N232" s="117"/>
    </row>
    <row r="233" spans="1:14">
      <c r="A233" s="115" t="s">
        <v>81</v>
      </c>
      <c r="B233" s="141">
        <f t="shared" si="80"/>
        <v>57937.954285714288</v>
      </c>
      <c r="C233" s="55">
        <f>(D233/D228)-1</f>
        <v>0.13272392470350258</v>
      </c>
      <c r="D233" s="119">
        <f>AVERAGE(D220:D226)</f>
        <v>55709.571428571428</v>
      </c>
      <c r="E233" s="119">
        <f>AVERAGE(E220:E226)</f>
        <v>70391.142857142855</v>
      </c>
      <c r="F233" s="119">
        <f>AVERAGE(F220:F226)</f>
        <v>85285.71428571429</v>
      </c>
      <c r="G233" s="119">
        <f>AVERAGE(G220:G226)</f>
        <v>69399.597999999998</v>
      </c>
      <c r="H233" s="50">
        <f t="shared" si="78"/>
        <v>0.98591378379585093</v>
      </c>
      <c r="I233" s="131">
        <f t="shared" si="79"/>
        <v>0.53089876835732275</v>
      </c>
      <c r="J233" s="55">
        <f>(G233/G228)-1</f>
        <v>7.5462544552921118E-2</v>
      </c>
      <c r="K233" s="117"/>
      <c r="L233" s="117"/>
      <c r="M233" s="117"/>
      <c r="N233" s="117"/>
    </row>
    <row r="234" spans="1:14">
      <c r="A234" s="115" t="s">
        <v>80</v>
      </c>
      <c r="B234" s="141">
        <f t="shared" si="80"/>
        <v>55704.480000000003</v>
      </c>
      <c r="C234" s="55">
        <f>(D234/D228)-1</f>
        <v>8.9058079234353382E-2</v>
      </c>
      <c r="D234" s="119">
        <f>MEDIAN(D220:D226)</f>
        <v>53562</v>
      </c>
      <c r="E234" s="119">
        <f>MEDIAN(E220:E226)</f>
        <v>68292</v>
      </c>
      <c r="F234" s="119">
        <f>MEDIAN(F220:F226)</f>
        <v>83021</v>
      </c>
      <c r="G234" s="119">
        <f>MEDIAN(G220:G226)</f>
        <v>66032.98</v>
      </c>
      <c r="H234" s="50">
        <f t="shared" si="78"/>
        <v>0.96692116206876344</v>
      </c>
      <c r="I234" s="131">
        <f t="shared" si="79"/>
        <v>0.5499981330047421</v>
      </c>
      <c r="J234" s="55">
        <f>(G234/G228)-1</f>
        <v>2.3291182395784871E-2</v>
      </c>
      <c r="K234" s="117"/>
      <c r="L234" s="117"/>
      <c r="M234" s="117"/>
      <c r="N234" s="117"/>
    </row>
    <row r="235" spans="1:14">
      <c r="A235" s="116" t="s">
        <v>24</v>
      </c>
      <c r="B235" s="142"/>
      <c r="C235" s="39">
        <v>76</v>
      </c>
      <c r="D235" s="123">
        <f>VLOOKUP(C235,'Prop Grds'!$A$2:$E$45,2)</f>
        <v>57488.061974997967</v>
      </c>
      <c r="E235" s="123">
        <f>VLOOKUP(C235,'Prop Grds'!$A$2:$E$45,3)</f>
        <v>71860.077468747448</v>
      </c>
      <c r="F235" s="123">
        <f>VLOOKUP(C235,'Prop Grds'!$A$2:$E$45,4)</f>
        <v>86232.092962496943</v>
      </c>
      <c r="G235" s="124"/>
      <c r="H235" s="52"/>
      <c r="I235" s="53"/>
      <c r="J235" s="173"/>
      <c r="K235" s="117"/>
      <c r="L235" s="117"/>
      <c r="M235" s="117"/>
      <c r="N235" s="117"/>
    </row>
    <row r="236" spans="1:14">
      <c r="A236" s="116" t="s">
        <v>25</v>
      </c>
      <c r="B236" s="142"/>
      <c r="C236" s="39"/>
      <c r="D236" s="123"/>
      <c r="E236" s="123"/>
      <c r="F236" s="123"/>
      <c r="G236" s="125"/>
      <c r="H236" s="50"/>
      <c r="I236" s="51"/>
      <c r="J236" s="173"/>
    </row>
    <row r="237" spans="1:14" ht="28.9" customHeight="1">
      <c r="A237" s="334"/>
      <c r="B237" s="334"/>
      <c r="C237" s="334"/>
      <c r="D237" s="334"/>
      <c r="E237" s="334"/>
      <c r="F237" s="334"/>
      <c r="G237" s="334"/>
      <c r="H237" s="334"/>
      <c r="I237" s="334"/>
      <c r="J237" s="334"/>
    </row>
    <row r="238" spans="1:14">
      <c r="A238" s="162" t="s">
        <v>28</v>
      </c>
      <c r="B238" s="138"/>
      <c r="C238" s="34"/>
      <c r="D238" s="117"/>
      <c r="E238" s="117"/>
      <c r="F238" s="117"/>
      <c r="G238" s="117"/>
      <c r="H238" s="43"/>
      <c r="I238" s="51"/>
      <c r="J238" s="14" t="s">
        <v>82</v>
      </c>
      <c r="K238" s="117"/>
      <c r="L238" s="117"/>
      <c r="M238" s="117"/>
      <c r="N238" s="117"/>
    </row>
    <row r="239" spans="1:14">
      <c r="A239" s="162" t="s">
        <v>31</v>
      </c>
      <c r="B239" s="138"/>
      <c r="C239" s="34"/>
      <c r="D239" s="117"/>
      <c r="E239" s="117"/>
      <c r="F239" s="117"/>
      <c r="G239" s="117"/>
      <c r="H239" s="43"/>
      <c r="I239" s="51"/>
      <c r="J239" s="14" t="s">
        <v>148</v>
      </c>
      <c r="K239" s="117"/>
      <c r="L239" s="117"/>
      <c r="M239" s="117"/>
      <c r="N239" s="117"/>
    </row>
    <row r="240" spans="1:14">
      <c r="A240" s="162" t="s">
        <v>187</v>
      </c>
      <c r="B240" s="138"/>
      <c r="C240" s="35"/>
      <c r="D240" s="293">
        <v>40331</v>
      </c>
      <c r="E240" s="293">
        <v>53435</v>
      </c>
      <c r="F240" s="293">
        <v>66539</v>
      </c>
      <c r="G240" s="117"/>
      <c r="H240" s="43"/>
      <c r="I240" s="51"/>
      <c r="J240" s="14" t="s">
        <v>1316</v>
      </c>
      <c r="K240" s="117"/>
      <c r="L240" s="117"/>
      <c r="M240" s="117"/>
      <c r="N240" s="117"/>
    </row>
    <row r="241" spans="1:14">
      <c r="C241" s="34"/>
      <c r="D241" s="117"/>
      <c r="E241" s="117"/>
      <c r="F241" s="117"/>
      <c r="G241" s="117"/>
      <c r="H241" s="43"/>
      <c r="I241" s="51"/>
      <c r="J241" s="14"/>
      <c r="K241" s="117"/>
      <c r="L241" s="117"/>
      <c r="M241" s="117"/>
      <c r="N241" s="117"/>
    </row>
    <row r="242" spans="1:14">
      <c r="A242" s="162" t="s">
        <v>188</v>
      </c>
      <c r="B242" s="138"/>
      <c r="C242" s="34"/>
      <c r="D242" s="292">
        <v>38385</v>
      </c>
      <c r="E242" s="292">
        <v>45498</v>
      </c>
      <c r="F242" s="292">
        <v>53949</v>
      </c>
      <c r="G242" s="107">
        <v>40719</v>
      </c>
      <c r="H242" s="43">
        <f t="shared" ref="H242:H248" si="81">G242/E242</f>
        <v>0.89496241593037051</v>
      </c>
      <c r="I242" s="51">
        <f t="shared" ref="I242:I248" si="82">(F242/D242)-1</f>
        <v>0.40547088706525991</v>
      </c>
      <c r="J242" s="14" t="s">
        <v>258</v>
      </c>
      <c r="K242" s="117"/>
      <c r="L242" s="117"/>
      <c r="M242" s="117"/>
      <c r="N242" s="117"/>
    </row>
    <row r="243" spans="1:14">
      <c r="A243" s="162" t="s">
        <v>29</v>
      </c>
      <c r="B243" s="138"/>
      <c r="C243" s="34"/>
      <c r="D243" s="293">
        <v>42627</v>
      </c>
      <c r="E243" s="293">
        <v>56481</v>
      </c>
      <c r="F243" s="293">
        <v>70335</v>
      </c>
      <c r="G243" s="117">
        <v>47196.30000000001</v>
      </c>
      <c r="H243" s="43">
        <f t="shared" si="81"/>
        <v>0.83561374621554174</v>
      </c>
      <c r="I243" s="51">
        <f t="shared" si="82"/>
        <v>0.65001055668942209</v>
      </c>
      <c r="J243" s="14" t="s">
        <v>112</v>
      </c>
      <c r="K243" s="117"/>
      <c r="L243" s="117"/>
      <c r="M243" s="117"/>
      <c r="N243" s="117"/>
    </row>
    <row r="244" spans="1:14">
      <c r="A244" s="162" t="s">
        <v>189</v>
      </c>
      <c r="B244" s="138"/>
      <c r="C244" s="34"/>
      <c r="D244" s="292">
        <v>36669</v>
      </c>
      <c r="E244" s="292">
        <v>46753</v>
      </c>
      <c r="F244" s="292">
        <v>56837</v>
      </c>
      <c r="G244" s="107"/>
      <c r="H244" s="43">
        <f t="shared" si="81"/>
        <v>0</v>
      </c>
      <c r="I244" s="51">
        <f t="shared" si="82"/>
        <v>0.55000136354959239</v>
      </c>
      <c r="J244" s="14" t="s">
        <v>95</v>
      </c>
      <c r="K244" s="117"/>
      <c r="L244" s="117"/>
      <c r="M244" s="117"/>
      <c r="N244" s="117"/>
    </row>
    <row r="245" spans="1:14">
      <c r="A245" s="162" t="s">
        <v>32</v>
      </c>
      <c r="B245" s="138"/>
      <c r="C245" s="34"/>
      <c r="D245" s="295">
        <v>41915</v>
      </c>
      <c r="E245" s="295">
        <v>53651</v>
      </c>
      <c r="F245" s="295">
        <v>65387</v>
      </c>
      <c r="G245" s="114">
        <v>52150.28</v>
      </c>
      <c r="H245" s="43">
        <f t="shared" si="81"/>
        <v>0.97202810758420155</v>
      </c>
      <c r="I245" s="51">
        <f t="shared" si="82"/>
        <v>0.5599904568770131</v>
      </c>
      <c r="J245" s="14" t="s">
        <v>95</v>
      </c>
      <c r="K245" s="117"/>
      <c r="L245" s="117"/>
      <c r="M245" s="117"/>
      <c r="N245" s="117"/>
    </row>
    <row r="246" spans="1:14">
      <c r="A246" s="162" t="s">
        <v>33</v>
      </c>
      <c r="B246" s="138"/>
      <c r="C246" s="34"/>
      <c r="D246" s="292">
        <v>45624</v>
      </c>
      <c r="E246" s="292">
        <v>57035</v>
      </c>
      <c r="F246" s="292">
        <v>68446</v>
      </c>
      <c r="G246" s="107">
        <v>47528</v>
      </c>
      <c r="H246" s="43">
        <f t="shared" si="81"/>
        <v>0.83331287805733323</v>
      </c>
      <c r="I246" s="51">
        <f t="shared" si="82"/>
        <v>0.50021918288620015</v>
      </c>
      <c r="J246" s="14" t="s">
        <v>95</v>
      </c>
      <c r="K246" s="117"/>
      <c r="L246" s="117"/>
      <c r="M246" s="117"/>
      <c r="N246" s="117"/>
    </row>
    <row r="247" spans="1:14">
      <c r="A247" s="162" t="s">
        <v>34</v>
      </c>
      <c r="B247" s="138"/>
      <c r="C247" s="34"/>
      <c r="D247" s="293">
        <v>45615</v>
      </c>
      <c r="E247" s="293">
        <v>57019</v>
      </c>
      <c r="F247" s="293">
        <v>68423</v>
      </c>
      <c r="G247" s="117"/>
      <c r="H247" s="43"/>
      <c r="I247" s="51"/>
      <c r="J247" s="14" t="s">
        <v>1286</v>
      </c>
      <c r="K247" s="117"/>
      <c r="L247" s="117"/>
      <c r="M247" s="117"/>
      <c r="N247" s="117"/>
    </row>
    <row r="248" spans="1:14">
      <c r="A248" s="162" t="s">
        <v>35</v>
      </c>
      <c r="B248" s="138"/>
      <c r="C248" s="34"/>
      <c r="D248" s="302">
        <v>40065</v>
      </c>
      <c r="E248" s="302">
        <v>50176</v>
      </c>
      <c r="F248" s="302">
        <v>60288</v>
      </c>
      <c r="G248" s="117">
        <v>41162.5</v>
      </c>
      <c r="H248" s="43">
        <f t="shared" si="81"/>
        <v>0.82036232461734693</v>
      </c>
      <c r="I248" s="51">
        <f t="shared" si="82"/>
        <v>0.50475477349307374</v>
      </c>
      <c r="J248" s="14" t="s">
        <v>137</v>
      </c>
      <c r="K248" s="117"/>
      <c r="L248" s="117"/>
      <c r="M248" s="117"/>
      <c r="N248" s="117"/>
    </row>
    <row r="249" spans="1:14" ht="3.6" customHeight="1">
      <c r="A249" s="165"/>
      <c r="B249" s="166"/>
      <c r="C249" s="167"/>
      <c r="D249" s="168"/>
      <c r="E249" s="168"/>
      <c r="F249" s="168"/>
      <c r="G249" s="168"/>
      <c r="H249" s="169"/>
      <c r="I249" s="170"/>
      <c r="J249" s="166"/>
      <c r="K249" s="117"/>
      <c r="L249" s="117"/>
      <c r="M249" s="117"/>
      <c r="N249" s="117"/>
    </row>
    <row r="250" spans="1:14">
      <c r="A250" s="171" t="s">
        <v>264</v>
      </c>
      <c r="B250" s="172"/>
      <c r="C250" s="39">
        <v>66</v>
      </c>
      <c r="D250" s="121">
        <f>VLOOKUP(C250,'Curr Pay Plan'!$A$2:$D$100,2)</f>
        <v>36570.22</v>
      </c>
      <c r="E250" s="121">
        <f>VLOOKUP(C250,'Curr Pay Plan'!$A$2:$D$100,3)</f>
        <v>44121.491743625615</v>
      </c>
      <c r="F250" s="121">
        <f>VLOOKUP(C250,'Curr Pay Plan'!$A$2:$D$100,4)</f>
        <v>51672.763487251228</v>
      </c>
      <c r="G250" s="124">
        <v>40871</v>
      </c>
      <c r="H250" s="52">
        <f t="shared" ref="H250:H256" si="83">G250/E250</f>
        <v>0.92632860732558475</v>
      </c>
      <c r="I250" s="53">
        <f t="shared" ref="I250:I256" si="84">(F250/D250)-1</f>
        <v>0.41297382097376567</v>
      </c>
      <c r="J250" s="173"/>
      <c r="K250" s="117"/>
      <c r="L250" s="117"/>
      <c r="M250" s="117"/>
      <c r="N250" s="117"/>
    </row>
    <row r="251" spans="1:14">
      <c r="A251" s="115" t="s">
        <v>11</v>
      </c>
      <c r="B251" s="141">
        <f t="shared" ref="B251:B256" si="85">D251*104%</f>
        <v>43060.03</v>
      </c>
      <c r="C251" s="55">
        <f>(D251/D250)-1</f>
        <v>0.13217462186445683</v>
      </c>
      <c r="D251" s="119">
        <f>AVERAGE(D238:D248)</f>
        <v>41403.875</v>
      </c>
      <c r="E251" s="119">
        <f>AVERAGE(E238:E248)</f>
        <v>52506</v>
      </c>
      <c r="F251" s="119">
        <f>AVERAGE(F238:F248)</f>
        <v>63775.5</v>
      </c>
      <c r="G251" s="119">
        <f>AVERAGE(G238:G248)</f>
        <v>45751.216</v>
      </c>
      <c r="H251" s="50">
        <f t="shared" si="83"/>
        <v>0.87135215023044987</v>
      </c>
      <c r="I251" s="131">
        <f t="shared" si="84"/>
        <v>0.54032684138863818</v>
      </c>
      <c r="J251" s="55">
        <f>(G251/G250)-1</f>
        <v>0.11940534853563656</v>
      </c>
      <c r="K251" s="117"/>
      <c r="L251" s="117"/>
      <c r="M251" s="117"/>
      <c r="N251" s="117"/>
    </row>
    <row r="252" spans="1:14">
      <c r="A252" s="174" t="s">
        <v>21</v>
      </c>
      <c r="B252" s="141">
        <f t="shared" si="85"/>
        <v>42767.92</v>
      </c>
      <c r="C252" s="55">
        <f>(D252/D250)-1</f>
        <v>0.12449419226901015</v>
      </c>
      <c r="D252" s="119">
        <f>MEDIAN(D238:D248)</f>
        <v>41123</v>
      </c>
      <c r="E252" s="119">
        <f>MEDIAN(E238:E248)</f>
        <v>53543</v>
      </c>
      <c r="F252" s="119">
        <f>MEDIAN(F238:F248)</f>
        <v>65963</v>
      </c>
      <c r="G252" s="119">
        <f>MEDIAN(G238:G248)</f>
        <v>47196.30000000001</v>
      </c>
      <c r="H252" s="50">
        <f t="shared" si="83"/>
        <v>0.88146536428664835</v>
      </c>
      <c r="I252" s="131">
        <f t="shared" si="84"/>
        <v>0.60404153393478111</v>
      </c>
      <c r="J252" s="55">
        <f>(G252/G250)-1</f>
        <v>0.15476254557020885</v>
      </c>
      <c r="K252" s="117"/>
      <c r="L252" s="117"/>
      <c r="M252" s="117"/>
      <c r="N252" s="117"/>
    </row>
    <row r="253" spans="1:14">
      <c r="A253" s="115" t="s">
        <v>22</v>
      </c>
      <c r="B253" s="141">
        <f t="shared" si="85"/>
        <v>41944.24</v>
      </c>
      <c r="C253" s="55">
        <f>(D253/D250)-1</f>
        <v>0.10283722657397187</v>
      </c>
      <c r="D253" s="119">
        <f>AVERAGE(D238:D240)</f>
        <v>40331</v>
      </c>
      <c r="E253" s="119">
        <f>AVERAGE(E238:E240)</f>
        <v>53435</v>
      </c>
      <c r="F253" s="119">
        <f>AVERAGE(F238:F240)</f>
        <v>66539</v>
      </c>
      <c r="G253" s="119" t="e">
        <f>AVERAGE(G238:G240)</f>
        <v>#DIV/0!</v>
      </c>
      <c r="H253" s="50" t="e">
        <f t="shared" si="83"/>
        <v>#DIV/0!</v>
      </c>
      <c r="I253" s="131">
        <f t="shared" si="84"/>
        <v>0.64982271701668681</v>
      </c>
      <c r="J253" s="55" t="e">
        <f>(G253/G250)-1</f>
        <v>#DIV/0!</v>
      </c>
      <c r="K253" s="117"/>
      <c r="L253" s="117"/>
      <c r="M253" s="117"/>
      <c r="N253" s="117"/>
    </row>
    <row r="254" spans="1:14">
      <c r="A254" s="115" t="s">
        <v>23</v>
      </c>
      <c r="B254" s="141">
        <f t="shared" si="85"/>
        <v>41944.24</v>
      </c>
      <c r="C254" s="55">
        <f>(D254/D250)-1</f>
        <v>0.10283722657397187</v>
      </c>
      <c r="D254" s="119">
        <f>MEDIAN(D238:D240)</f>
        <v>40331</v>
      </c>
      <c r="E254" s="119">
        <f>MEDIAN(E238:E240)</f>
        <v>53435</v>
      </c>
      <c r="F254" s="119">
        <f>MEDIAN(F238:F240)</f>
        <v>66539</v>
      </c>
      <c r="G254" s="119" t="e">
        <f>MEDIAN(G238:G240)</f>
        <v>#NUM!</v>
      </c>
      <c r="H254" s="50" t="e">
        <f t="shared" si="83"/>
        <v>#NUM!</v>
      </c>
      <c r="I254" s="131">
        <f t="shared" si="84"/>
        <v>0.64982271701668681</v>
      </c>
      <c r="J254" s="55" t="e">
        <f>(G254/G250)-1</f>
        <v>#NUM!</v>
      </c>
      <c r="K254" s="117"/>
      <c r="L254" s="117"/>
      <c r="M254" s="117"/>
      <c r="N254" s="117"/>
    </row>
    <row r="255" spans="1:14">
      <c r="A255" s="115" t="s">
        <v>81</v>
      </c>
      <c r="B255" s="141">
        <f t="shared" si="85"/>
        <v>43219.428571428572</v>
      </c>
      <c r="C255" s="55">
        <f>(D255/D250)-1</f>
        <v>0.13636567833452617</v>
      </c>
      <c r="D255" s="119">
        <f>AVERAGE(D242:D248)</f>
        <v>41557.142857142855</v>
      </c>
      <c r="E255" s="119">
        <f>AVERAGE(E242:E248)</f>
        <v>52373.285714285717</v>
      </c>
      <c r="F255" s="119">
        <f>AVERAGE(F242:F248)</f>
        <v>63380.714285714283</v>
      </c>
      <c r="G255" s="119">
        <f>AVERAGE(G242:G248)</f>
        <v>45751.216</v>
      </c>
      <c r="H255" s="50">
        <f t="shared" si="83"/>
        <v>0.87356016289656935</v>
      </c>
      <c r="I255" s="131">
        <f t="shared" si="84"/>
        <v>0.52514609831557246</v>
      </c>
      <c r="J255" s="55">
        <f>(G255/G250)-1</f>
        <v>0.11940534853563656</v>
      </c>
      <c r="K255" s="117"/>
      <c r="L255" s="117"/>
      <c r="M255" s="117"/>
      <c r="N255" s="117"/>
    </row>
    <row r="256" spans="1:14">
      <c r="A256" s="115" t="s">
        <v>80</v>
      </c>
      <c r="B256" s="141">
        <f t="shared" si="85"/>
        <v>43591.6</v>
      </c>
      <c r="C256" s="55">
        <f>(D256/D250)-1</f>
        <v>0.14615115796404821</v>
      </c>
      <c r="D256" s="119">
        <f>MEDIAN(D242:D248)</f>
        <v>41915</v>
      </c>
      <c r="E256" s="119">
        <f>MEDIAN(E242:E248)</f>
        <v>53651</v>
      </c>
      <c r="F256" s="119">
        <f>MEDIAN(F242:F248)</f>
        <v>65387</v>
      </c>
      <c r="G256" s="119">
        <f>MEDIAN(G242:G248)</f>
        <v>47196.30000000001</v>
      </c>
      <c r="H256" s="50">
        <f t="shared" si="83"/>
        <v>0.8796909656856351</v>
      </c>
      <c r="I256" s="131">
        <f t="shared" si="84"/>
        <v>0.5599904568770131</v>
      </c>
      <c r="J256" s="55">
        <f>(G256/G250)-1</f>
        <v>0.15476254557020885</v>
      </c>
      <c r="K256" s="117"/>
      <c r="L256" s="117"/>
      <c r="M256" s="117"/>
      <c r="N256" s="117"/>
    </row>
    <row r="257" spans="1:14">
      <c r="A257" s="116" t="s">
        <v>24</v>
      </c>
      <c r="B257" s="142"/>
      <c r="C257" s="39">
        <v>69</v>
      </c>
      <c r="D257" s="123">
        <f>VLOOKUP(C257,'Curr Pay Plan'!$A$2:$D$100,2)</f>
        <v>42408.480000000003</v>
      </c>
      <c r="E257" s="123">
        <f>VLOOKUP(C257,'Curr Pay Plan'!$A$2:$D$100,3)</f>
        <v>51165.276013644769</v>
      </c>
      <c r="F257" s="123">
        <f>VLOOKUP(C257,'Curr Pay Plan'!$A$2:$D$100,4)</f>
        <v>59922.072027289534</v>
      </c>
      <c r="G257" s="124">
        <f>E257*H250</f>
        <v>47395.858873148703</v>
      </c>
      <c r="H257" s="52">
        <f t="shared" ref="H257" si="86">G257/E257</f>
        <v>0.92632860732558475</v>
      </c>
      <c r="I257" s="53">
        <f t="shared" ref="I257" si="87">(F257/D257)-1</f>
        <v>0.41297382097376589</v>
      </c>
      <c r="J257" s="173"/>
      <c r="K257" s="117"/>
      <c r="L257" s="117"/>
      <c r="M257" s="117"/>
      <c r="N257" s="117"/>
    </row>
    <row r="258" spans="1:14">
      <c r="A258" s="116" t="s">
        <v>25</v>
      </c>
      <c r="B258" s="142"/>
      <c r="C258" s="39"/>
      <c r="D258" s="123"/>
      <c r="E258" s="123"/>
      <c r="F258" s="123"/>
      <c r="G258" s="125"/>
      <c r="H258" s="50"/>
      <c r="I258" s="51"/>
      <c r="J258" s="173"/>
    </row>
    <row r="259" spans="1:14" ht="28.9" customHeight="1">
      <c r="A259" s="334"/>
      <c r="B259" s="334"/>
      <c r="C259" s="334"/>
      <c r="D259" s="334"/>
      <c r="E259" s="334"/>
      <c r="F259" s="334"/>
      <c r="G259" s="334"/>
      <c r="H259" s="334"/>
      <c r="I259" s="334"/>
      <c r="J259" s="334"/>
    </row>
    <row r="260" spans="1:14">
      <c r="A260" s="162" t="s">
        <v>28</v>
      </c>
      <c r="B260" s="138"/>
      <c r="C260" s="34"/>
      <c r="D260" s="292">
        <v>40021</v>
      </c>
      <c r="E260" s="292">
        <v>50026</v>
      </c>
      <c r="F260" s="292">
        <v>60032</v>
      </c>
      <c r="G260" s="107"/>
      <c r="H260" s="43">
        <f>G260/E260</f>
        <v>0</v>
      </c>
      <c r="I260" s="51">
        <f>(F260/D260)-1</f>
        <v>0.50001249344094356</v>
      </c>
      <c r="J260" s="14" t="s">
        <v>252</v>
      </c>
      <c r="K260" s="117"/>
      <c r="L260" s="117"/>
      <c r="M260" s="117"/>
      <c r="N260" s="117"/>
    </row>
    <row r="261" spans="1:14">
      <c r="A261" s="162" t="s">
        <v>31</v>
      </c>
      <c r="B261" s="138"/>
      <c r="C261" s="34"/>
      <c r="D261" s="294">
        <v>33384</v>
      </c>
      <c r="E261" s="294">
        <v>41730</v>
      </c>
      <c r="F261" s="294">
        <v>50076</v>
      </c>
      <c r="G261" s="177">
        <v>34194.419000000002</v>
      </c>
      <c r="H261" s="43">
        <f>G261/E261</f>
        <v>0.81942053678408822</v>
      </c>
      <c r="I261" s="51">
        <f>(F261/D261)-1</f>
        <v>0.5</v>
      </c>
      <c r="J261" s="14" t="s">
        <v>185</v>
      </c>
      <c r="K261" s="117"/>
      <c r="L261" s="117"/>
      <c r="M261" s="117"/>
      <c r="N261" s="117"/>
    </row>
    <row r="262" spans="1:14">
      <c r="A262" s="162" t="s">
        <v>187</v>
      </c>
      <c r="B262" s="138"/>
      <c r="C262" s="35"/>
      <c r="D262" s="308">
        <v>36587</v>
      </c>
      <c r="E262" s="308">
        <v>48474</v>
      </c>
      <c r="F262" s="308">
        <v>60362</v>
      </c>
      <c r="G262" s="163"/>
      <c r="H262" s="43">
        <f t="shared" ref="H262" si="88">G262/E262</f>
        <v>0</v>
      </c>
      <c r="I262" s="51">
        <f t="shared" ref="I262" si="89">(F262/D262)-1</f>
        <v>0.64982097466313182</v>
      </c>
      <c r="J262" s="14" t="s">
        <v>185</v>
      </c>
      <c r="K262" s="117"/>
      <c r="L262" s="117"/>
      <c r="M262" s="117"/>
      <c r="N262" s="117"/>
    </row>
    <row r="263" spans="1:14">
      <c r="C263" s="34"/>
      <c r="D263" s="117"/>
      <c r="E263" s="117"/>
      <c r="F263" s="117"/>
      <c r="G263" s="117"/>
      <c r="H263" s="43"/>
      <c r="I263" s="51"/>
      <c r="J263" s="14"/>
      <c r="K263" s="117"/>
      <c r="L263" s="117"/>
      <c r="M263" s="117"/>
      <c r="N263" s="117"/>
    </row>
    <row r="264" spans="1:14">
      <c r="A264" s="162" t="s">
        <v>188</v>
      </c>
      <c r="B264" s="138"/>
      <c r="C264" s="34"/>
      <c r="D264" s="292">
        <v>35298</v>
      </c>
      <c r="E264" s="292">
        <v>41829</v>
      </c>
      <c r="F264" s="292">
        <v>49593</v>
      </c>
      <c r="G264" s="107">
        <v>34269</v>
      </c>
      <c r="H264" s="43">
        <f t="shared" ref="H264:H270" si="90">G264/E264</f>
        <v>0.81926414688374094</v>
      </c>
      <c r="I264" s="51">
        <f t="shared" ref="I264:I270" si="91">(F264/D264)-1</f>
        <v>0.40498045215026357</v>
      </c>
      <c r="J264" s="14" t="s">
        <v>41</v>
      </c>
      <c r="K264" s="117"/>
      <c r="L264" s="117"/>
      <c r="M264" s="117"/>
      <c r="N264" s="117"/>
    </row>
    <row r="265" spans="1:14">
      <c r="A265" s="162" t="s">
        <v>29</v>
      </c>
      <c r="B265" s="138"/>
      <c r="C265" s="34"/>
      <c r="D265" s="300">
        <v>38665</v>
      </c>
      <c r="E265" s="300">
        <v>51231</v>
      </c>
      <c r="F265" s="300">
        <v>63797</v>
      </c>
      <c r="G265" s="107">
        <v>39638.196818181808</v>
      </c>
      <c r="H265" s="43">
        <f t="shared" si="90"/>
        <v>0.77371507130803241</v>
      </c>
      <c r="I265" s="51">
        <f t="shared" si="91"/>
        <v>0.64999353420406059</v>
      </c>
      <c r="J265" s="14" t="s">
        <v>120</v>
      </c>
      <c r="K265" s="117"/>
      <c r="L265" s="117"/>
      <c r="M265" s="117"/>
      <c r="N265" s="117"/>
    </row>
    <row r="266" spans="1:14">
      <c r="A266" s="162" t="s">
        <v>189</v>
      </c>
      <c r="B266" s="138"/>
      <c r="C266" s="34"/>
      <c r="D266" s="292">
        <v>32318</v>
      </c>
      <c r="E266" s="292">
        <v>41206</v>
      </c>
      <c r="F266" s="292">
        <v>50093</v>
      </c>
      <c r="G266" s="107"/>
      <c r="H266" s="43">
        <f t="shared" si="90"/>
        <v>0</v>
      </c>
      <c r="I266" s="51">
        <f t="shared" si="91"/>
        <v>0.55000309425088179</v>
      </c>
      <c r="J266" s="14" t="s">
        <v>41</v>
      </c>
      <c r="K266" s="117"/>
      <c r="L266" s="117"/>
      <c r="M266" s="117"/>
      <c r="N266" s="117"/>
    </row>
    <row r="267" spans="1:14">
      <c r="A267" s="162" t="s">
        <v>32</v>
      </c>
      <c r="B267" s="138"/>
      <c r="C267" s="34"/>
      <c r="D267" s="295">
        <v>36415</v>
      </c>
      <c r="E267" s="295">
        <v>46611</v>
      </c>
      <c r="F267" s="295">
        <v>56808</v>
      </c>
      <c r="G267" s="114">
        <v>35944.172272727272</v>
      </c>
      <c r="H267" s="43">
        <f t="shared" si="90"/>
        <v>0.77115213732224741</v>
      </c>
      <c r="I267" s="51">
        <f t="shared" si="91"/>
        <v>0.56001647672662358</v>
      </c>
      <c r="J267" s="14" t="s">
        <v>96</v>
      </c>
      <c r="K267" s="117"/>
      <c r="L267" s="117"/>
      <c r="M267" s="117"/>
      <c r="N267" s="117"/>
    </row>
    <row r="268" spans="1:14">
      <c r="A268" s="162" t="s">
        <v>33</v>
      </c>
      <c r="B268" s="138"/>
      <c r="C268" s="34"/>
      <c r="D268" s="292">
        <v>37456</v>
      </c>
      <c r="E268" s="292">
        <v>46814</v>
      </c>
      <c r="F268" s="292">
        <v>56172</v>
      </c>
      <c r="G268" s="107">
        <v>37097.599999999999</v>
      </c>
      <c r="H268" s="43">
        <f t="shared" si="90"/>
        <v>0.79244670397744266</v>
      </c>
      <c r="I268" s="51">
        <f t="shared" si="91"/>
        <v>0.49967962409226829</v>
      </c>
      <c r="J268" s="14" t="s">
        <v>138</v>
      </c>
      <c r="K268" s="117"/>
      <c r="L268" s="117"/>
      <c r="M268" s="117"/>
      <c r="N268" s="117"/>
    </row>
    <row r="269" spans="1:14">
      <c r="A269" s="162" t="s">
        <v>34</v>
      </c>
      <c r="B269" s="138"/>
      <c r="C269" s="34"/>
      <c r="D269" s="292">
        <v>41374</v>
      </c>
      <c r="E269" s="292">
        <v>51718</v>
      </c>
      <c r="F269" s="292">
        <v>62061</v>
      </c>
      <c r="G269" s="107">
        <v>41986</v>
      </c>
      <c r="H269" s="43">
        <f t="shared" si="90"/>
        <v>0.81182566997950423</v>
      </c>
      <c r="I269" s="51">
        <f t="shared" si="91"/>
        <v>0.5</v>
      </c>
      <c r="J269" s="14" t="s">
        <v>138</v>
      </c>
      <c r="K269" s="117"/>
      <c r="L269" s="117"/>
      <c r="M269" s="117"/>
      <c r="N269" s="117"/>
    </row>
    <row r="270" spans="1:14">
      <c r="A270" s="162" t="s">
        <v>35</v>
      </c>
      <c r="B270" s="138"/>
      <c r="C270" s="34"/>
      <c r="D270" s="302">
        <v>35514</v>
      </c>
      <c r="E270" s="302">
        <v>44477</v>
      </c>
      <c r="F270" s="302">
        <v>53440</v>
      </c>
      <c r="G270" s="117">
        <v>35337</v>
      </c>
      <c r="H270" s="43">
        <f t="shared" si="90"/>
        <v>0.79450052836297413</v>
      </c>
      <c r="I270" s="51">
        <f t="shared" si="91"/>
        <v>0.50475868671509838</v>
      </c>
      <c r="J270" s="14" t="s">
        <v>138</v>
      </c>
      <c r="K270" s="117"/>
      <c r="L270" s="117"/>
      <c r="M270" s="117"/>
      <c r="N270" s="117"/>
    </row>
    <row r="271" spans="1:14" ht="3.6" customHeight="1">
      <c r="A271" s="165"/>
      <c r="B271" s="166"/>
      <c r="C271" s="167"/>
      <c r="D271" s="168"/>
      <c r="E271" s="168"/>
      <c r="F271" s="168"/>
      <c r="G271" s="168"/>
      <c r="H271" s="169"/>
      <c r="I271" s="170"/>
      <c r="J271" s="166"/>
      <c r="K271" s="117"/>
      <c r="L271" s="117"/>
      <c r="M271" s="117"/>
      <c r="N271" s="117"/>
    </row>
    <row r="272" spans="1:14">
      <c r="A272" s="171" t="s">
        <v>41</v>
      </c>
      <c r="B272" s="172"/>
      <c r="C272" s="39">
        <v>63</v>
      </c>
      <c r="D272" s="121">
        <f>VLOOKUP(C272,'Curr Pay Plan'!$A$2:$D$100,2)</f>
        <v>31534.720000000001</v>
      </c>
      <c r="E272" s="121">
        <f>VLOOKUP(C272,'Curr Pay Plan'!$A$2:$D$100,3)</f>
        <v>38046.226905868913</v>
      </c>
      <c r="F272" s="121">
        <f>VLOOKUP(C272,'Curr Pay Plan'!$A$2:$D$100,4)</f>
        <v>44557.733811737831</v>
      </c>
      <c r="G272" s="124">
        <v>36810</v>
      </c>
      <c r="H272" s="52">
        <f t="shared" ref="H272:H278" si="92">G272/E272</f>
        <v>0.96750724036505664</v>
      </c>
      <c r="I272" s="53">
        <f t="shared" ref="I272:I278" si="93">(F272/D272)-1</f>
        <v>0.41297382097376567</v>
      </c>
      <c r="J272" s="173"/>
      <c r="K272" s="117"/>
      <c r="L272" s="117"/>
      <c r="M272" s="117"/>
      <c r="N272" s="117"/>
    </row>
    <row r="273" spans="1:14">
      <c r="A273" s="115" t="s">
        <v>11</v>
      </c>
      <c r="B273" s="141">
        <f t="shared" ref="B273:B278" si="94">D273*104%</f>
        <v>38171.328000000001</v>
      </c>
      <c r="C273" s="55">
        <f>(D273/D272)-1</f>
        <v>0.16389807805491841</v>
      </c>
      <c r="D273" s="119">
        <f>AVERAGE(D260:D270)</f>
        <v>36703.199999999997</v>
      </c>
      <c r="E273" s="119">
        <f>AVERAGE(E260:E270)</f>
        <v>46411.6</v>
      </c>
      <c r="F273" s="119">
        <f>AVERAGE(F260:F270)</f>
        <v>56243.4</v>
      </c>
      <c r="G273" s="119">
        <f>AVERAGE(G260:G270)</f>
        <v>36923.769727272724</v>
      </c>
      <c r="H273" s="50">
        <f t="shared" si="92"/>
        <v>0.79557200629309754</v>
      </c>
      <c r="I273" s="131">
        <f t="shared" si="93"/>
        <v>0.53238409729941827</v>
      </c>
      <c r="J273" s="55">
        <f>(G273/G272)-1</f>
        <v>3.090728803931686E-3</v>
      </c>
      <c r="K273" s="117"/>
      <c r="L273" s="117"/>
      <c r="M273" s="117"/>
      <c r="N273" s="117"/>
    </row>
    <row r="274" spans="1:14">
      <c r="A274" s="174" t="s">
        <v>21</v>
      </c>
      <c r="B274" s="141">
        <f t="shared" si="94"/>
        <v>37961.040000000001</v>
      </c>
      <c r="C274" s="55">
        <f>(D274/D272)-1</f>
        <v>0.15748609786292689</v>
      </c>
      <c r="D274" s="119">
        <f>MEDIAN(D260:D270)</f>
        <v>36501</v>
      </c>
      <c r="E274" s="119">
        <f>MEDIAN(E260:E270)</f>
        <v>46712.5</v>
      </c>
      <c r="F274" s="119">
        <f>MEDIAN(F260:F270)</f>
        <v>56490</v>
      </c>
      <c r="G274" s="119">
        <f>MEDIAN(G260:G270)</f>
        <v>35944.172272727272</v>
      </c>
      <c r="H274" s="50">
        <f t="shared" si="92"/>
        <v>0.76947652711217063</v>
      </c>
      <c r="I274" s="131">
        <f t="shared" si="93"/>
        <v>0.54762883208679214</v>
      </c>
      <c r="J274" s="55">
        <f>(G274/G272)-1</f>
        <v>-2.3521535649897563E-2</v>
      </c>
      <c r="K274" s="117"/>
      <c r="L274" s="117"/>
      <c r="M274" s="117"/>
      <c r="N274" s="117"/>
    </row>
    <row r="275" spans="1:14">
      <c r="A275" s="115" t="s">
        <v>22</v>
      </c>
      <c r="B275" s="141">
        <f t="shared" si="94"/>
        <v>38130.559999999998</v>
      </c>
      <c r="C275" s="55">
        <f>(D275/D272)-1</f>
        <v>0.16265500375459174</v>
      </c>
      <c r="D275" s="119">
        <f>AVERAGE(D260:D262)</f>
        <v>36664</v>
      </c>
      <c r="E275" s="119">
        <f>AVERAGE(E260:E262)</f>
        <v>46743.333333333336</v>
      </c>
      <c r="F275" s="119">
        <f>AVERAGE(F260:F262)</f>
        <v>56823.333333333336</v>
      </c>
      <c r="G275" s="119">
        <f>AVERAGE(G260:G262)</f>
        <v>34194.419000000002</v>
      </c>
      <c r="H275" s="50">
        <f t="shared" si="92"/>
        <v>0.73153574128217924</v>
      </c>
      <c r="I275" s="131">
        <f t="shared" si="93"/>
        <v>0.54983998836279002</v>
      </c>
      <c r="J275" s="55">
        <f>(G275/G272)-1</f>
        <v>-7.1056261885357186E-2</v>
      </c>
      <c r="K275" s="117"/>
      <c r="L275" s="117"/>
      <c r="M275" s="117"/>
      <c r="N275" s="117"/>
    </row>
    <row r="276" spans="1:14">
      <c r="A276" s="115" t="s">
        <v>23</v>
      </c>
      <c r="B276" s="141">
        <f t="shared" si="94"/>
        <v>38050.480000000003</v>
      </c>
      <c r="C276" s="55">
        <f>(D276/D272)-1</f>
        <v>0.16021325066466408</v>
      </c>
      <c r="D276" s="119">
        <f>MEDIAN(D260:D262)</f>
        <v>36587</v>
      </c>
      <c r="E276" s="119">
        <f>MEDIAN(E260:E262)</f>
        <v>48474</v>
      </c>
      <c r="F276" s="119">
        <f>MEDIAN(F260:F262)</f>
        <v>60032</v>
      </c>
      <c r="G276" s="119">
        <f>MEDIAN(G260:G262)</f>
        <v>34194.419000000002</v>
      </c>
      <c r="H276" s="50">
        <f t="shared" si="92"/>
        <v>0.70541772909188438</v>
      </c>
      <c r="I276" s="131">
        <f t="shared" si="93"/>
        <v>0.64080137753847</v>
      </c>
      <c r="J276" s="55">
        <f>(G276/G272)-1</f>
        <v>-7.1056261885357186E-2</v>
      </c>
      <c r="K276" s="117"/>
      <c r="L276" s="117"/>
      <c r="M276" s="117"/>
      <c r="N276" s="117"/>
    </row>
    <row r="277" spans="1:14">
      <c r="A277" s="115" t="s">
        <v>81</v>
      </c>
      <c r="B277" s="141">
        <f t="shared" si="94"/>
        <v>38188.800000000003</v>
      </c>
      <c r="C277" s="55">
        <f>(D277/D272)-1</f>
        <v>0.16443082418362986</v>
      </c>
      <c r="D277" s="119">
        <f>AVERAGE(D264:D270)</f>
        <v>36720</v>
      </c>
      <c r="E277" s="119">
        <f>AVERAGE(E264:E270)</f>
        <v>46269.428571428572</v>
      </c>
      <c r="F277" s="119">
        <f>AVERAGE(F264:F270)</f>
        <v>55994.857142857145</v>
      </c>
      <c r="G277" s="119">
        <f>AVERAGE(G264:G270)</f>
        <v>37378.661515151514</v>
      </c>
      <c r="H277" s="50">
        <f t="shared" si="92"/>
        <v>0.80784791749584917</v>
      </c>
      <c r="I277" s="131">
        <f t="shared" si="93"/>
        <v>0.52491441020852792</v>
      </c>
      <c r="J277" s="55">
        <f>(G277/G272)-1</f>
        <v>1.5448560585479942E-2</v>
      </c>
      <c r="K277" s="117"/>
      <c r="L277" s="117"/>
      <c r="M277" s="117"/>
      <c r="N277" s="117"/>
    </row>
    <row r="278" spans="1:14">
      <c r="A278" s="115" t="s">
        <v>80</v>
      </c>
      <c r="B278" s="141">
        <f t="shared" si="94"/>
        <v>37871.599999999999</v>
      </c>
      <c r="C278" s="55">
        <f>(D278/D272)-1</f>
        <v>0.1547589450611897</v>
      </c>
      <c r="D278" s="119">
        <f>MEDIAN(D264:D270)</f>
        <v>36415</v>
      </c>
      <c r="E278" s="119">
        <f>MEDIAN(E264:E270)</f>
        <v>46611</v>
      </c>
      <c r="F278" s="119">
        <f>MEDIAN(F264:F270)</f>
        <v>56172</v>
      </c>
      <c r="G278" s="119">
        <f>MEDIAN(G264:G270)</f>
        <v>36520.886136363639</v>
      </c>
      <c r="H278" s="50">
        <f t="shared" si="92"/>
        <v>0.7835250506610808</v>
      </c>
      <c r="I278" s="131">
        <f t="shared" si="93"/>
        <v>0.5425511465055608</v>
      </c>
      <c r="J278" s="55">
        <f>(G278/G272)-1</f>
        <v>-7.8542206910177104E-3</v>
      </c>
      <c r="K278" s="117"/>
      <c r="L278" s="117"/>
      <c r="M278" s="117"/>
      <c r="N278" s="117"/>
    </row>
    <row r="279" spans="1:14">
      <c r="A279" s="116" t="s">
        <v>24</v>
      </c>
      <c r="B279" s="142"/>
      <c r="C279" s="39">
        <v>67</v>
      </c>
      <c r="D279" s="123">
        <f>VLOOKUP(C279,'Curr Pay Plan'!$A$2:$D$100,2)</f>
        <v>38420.35</v>
      </c>
      <c r="E279" s="123">
        <f>VLOOKUP(C279,'Curr Pay Plan'!$A$2:$D$100,3)</f>
        <v>46353.649371324704</v>
      </c>
      <c r="F279" s="123">
        <f>VLOOKUP(C279,'Curr Pay Plan'!$A$2:$D$100,4)</f>
        <v>54286.948742649409</v>
      </c>
      <c r="G279" s="124">
        <f>E279*H272</f>
        <v>44847.491384099805</v>
      </c>
      <c r="H279" s="52">
        <f t="shared" ref="H279" si="95">G279/E279</f>
        <v>0.96750724036505664</v>
      </c>
      <c r="I279" s="53">
        <f t="shared" ref="I279" si="96">(F279/D279)-1</f>
        <v>0.41297382097376545</v>
      </c>
      <c r="J279" s="173"/>
      <c r="K279" s="117"/>
      <c r="L279" s="117"/>
      <c r="M279" s="117"/>
      <c r="N279" s="117"/>
    </row>
    <row r="280" spans="1:14">
      <c r="A280" s="116" t="s">
        <v>25</v>
      </c>
      <c r="B280" s="142"/>
      <c r="C280" s="39"/>
      <c r="D280" s="123"/>
      <c r="E280" s="123"/>
      <c r="F280" s="123"/>
      <c r="G280" s="125"/>
      <c r="H280" s="50"/>
      <c r="I280" s="51"/>
      <c r="J280" s="173"/>
    </row>
    <row r="281" spans="1:14" ht="28.9" customHeight="1">
      <c r="A281" s="334"/>
      <c r="B281" s="334"/>
      <c r="C281" s="334"/>
      <c r="D281" s="334"/>
      <c r="E281" s="334"/>
      <c r="F281" s="334"/>
      <c r="G281" s="334"/>
      <c r="H281" s="334"/>
      <c r="I281" s="334"/>
      <c r="J281" s="334"/>
    </row>
    <row r="282" spans="1:14">
      <c r="A282" s="162" t="s">
        <v>28</v>
      </c>
      <c r="B282" s="138"/>
      <c r="C282" s="34"/>
      <c r="D282" s="117"/>
      <c r="E282" s="117"/>
      <c r="F282" s="117"/>
      <c r="G282" s="117"/>
      <c r="H282" s="43" t="e">
        <f t="shared" ref="H282" si="97">G282/E282</f>
        <v>#DIV/0!</v>
      </c>
      <c r="I282" s="51" t="e">
        <f t="shared" ref="I282" si="98">(F282/D282)-1</f>
        <v>#DIV/0!</v>
      </c>
      <c r="J282" s="14"/>
      <c r="K282" s="117"/>
      <c r="L282" s="117"/>
      <c r="M282" s="117"/>
      <c r="N282" s="117"/>
    </row>
    <row r="283" spans="1:14">
      <c r="A283" s="162" t="s">
        <v>31</v>
      </c>
      <c r="B283" s="138"/>
      <c r="C283" s="34"/>
      <c r="D283" s="117"/>
      <c r="E283" s="117"/>
      <c r="F283" s="117"/>
      <c r="G283" s="117"/>
      <c r="H283" s="43" t="e">
        <f t="shared" ref="H283:H292" si="99">G283/E283</f>
        <v>#DIV/0!</v>
      </c>
      <c r="I283" s="51" t="e">
        <f t="shared" ref="I283:I292" si="100">(F283/D283)-1</f>
        <v>#DIV/0!</v>
      </c>
      <c r="J283" s="14"/>
      <c r="K283" s="117"/>
      <c r="L283" s="117"/>
      <c r="M283" s="117"/>
      <c r="N283" s="117"/>
    </row>
    <row r="284" spans="1:14">
      <c r="A284" s="162" t="s">
        <v>187</v>
      </c>
      <c r="B284" s="138"/>
      <c r="C284" s="35"/>
      <c r="D284" s="117"/>
      <c r="E284" s="117"/>
      <c r="F284" s="117"/>
      <c r="G284" s="117"/>
      <c r="H284" s="43" t="e">
        <f t="shared" si="99"/>
        <v>#DIV/0!</v>
      </c>
      <c r="I284" s="51" t="e">
        <f t="shared" si="100"/>
        <v>#DIV/0!</v>
      </c>
      <c r="J284" s="14"/>
      <c r="K284" s="117"/>
      <c r="L284" s="117"/>
      <c r="M284" s="117"/>
      <c r="N284" s="117"/>
    </row>
    <row r="285" spans="1:14">
      <c r="C285" s="34"/>
      <c r="D285" s="117"/>
      <c r="E285" s="117"/>
      <c r="F285" s="117"/>
      <c r="G285" s="117"/>
      <c r="H285" s="43"/>
      <c r="I285" s="51"/>
      <c r="J285" s="14"/>
      <c r="K285" s="117"/>
      <c r="L285" s="117"/>
      <c r="M285" s="117"/>
      <c r="N285" s="117"/>
    </row>
    <row r="286" spans="1:14">
      <c r="A286" s="162" t="s">
        <v>188</v>
      </c>
      <c r="B286" s="138"/>
      <c r="C286" s="34"/>
      <c r="D286" s="117"/>
      <c r="E286" s="117"/>
      <c r="F286" s="117"/>
      <c r="G286" s="117"/>
      <c r="H286" s="43" t="e">
        <f t="shared" si="99"/>
        <v>#DIV/0!</v>
      </c>
      <c r="I286" s="51" t="e">
        <f t="shared" si="100"/>
        <v>#DIV/0!</v>
      </c>
      <c r="J286" s="14"/>
      <c r="K286" s="117"/>
      <c r="L286" s="117"/>
      <c r="M286" s="117"/>
      <c r="N286" s="117"/>
    </row>
    <row r="287" spans="1:14">
      <c r="A287" s="162" t="s">
        <v>29</v>
      </c>
      <c r="B287" s="138"/>
      <c r="C287" s="34"/>
      <c r="D287" s="117"/>
      <c r="E287" s="117"/>
      <c r="F287" s="117"/>
      <c r="G287" s="117"/>
      <c r="H287" s="43" t="e">
        <f t="shared" si="99"/>
        <v>#DIV/0!</v>
      </c>
      <c r="I287" s="51" t="e">
        <f t="shared" si="100"/>
        <v>#DIV/0!</v>
      </c>
      <c r="J287" s="14"/>
      <c r="K287" s="117"/>
      <c r="L287" s="117"/>
      <c r="M287" s="117"/>
      <c r="N287" s="117"/>
    </row>
    <row r="288" spans="1:14">
      <c r="A288" s="162" t="s">
        <v>189</v>
      </c>
      <c r="B288" s="138"/>
      <c r="C288" s="34"/>
      <c r="D288" s="293">
        <v>38246</v>
      </c>
      <c r="E288" s="293">
        <v>48763</v>
      </c>
      <c r="F288" s="293">
        <v>59281</v>
      </c>
      <c r="G288" s="117"/>
      <c r="H288" s="43">
        <f t="shared" si="99"/>
        <v>0</v>
      </c>
      <c r="I288" s="51">
        <f t="shared" si="100"/>
        <v>0.54999215604246188</v>
      </c>
      <c r="J288" s="14" t="s">
        <v>1263</v>
      </c>
      <c r="K288" s="117"/>
      <c r="L288" s="117"/>
      <c r="M288" s="117"/>
      <c r="N288" s="117"/>
    </row>
    <row r="289" spans="1:14">
      <c r="A289" s="162" t="s">
        <v>32</v>
      </c>
      <c r="B289" s="138"/>
      <c r="C289" s="34"/>
      <c r="D289" s="295">
        <v>46035</v>
      </c>
      <c r="E289" s="295">
        <v>58925</v>
      </c>
      <c r="F289" s="295">
        <v>71815</v>
      </c>
      <c r="G289" s="114"/>
      <c r="H289" s="43">
        <f t="shared" si="99"/>
        <v>0</v>
      </c>
      <c r="I289" s="51">
        <f t="shared" si="100"/>
        <v>0.56000868904094703</v>
      </c>
      <c r="J289" s="14" t="s">
        <v>1263</v>
      </c>
      <c r="K289" s="117"/>
      <c r="L289" s="117"/>
      <c r="M289" s="117"/>
      <c r="N289" s="117"/>
    </row>
    <row r="290" spans="1:14">
      <c r="A290" s="162" t="s">
        <v>33</v>
      </c>
      <c r="B290" s="138"/>
      <c r="C290" s="34"/>
      <c r="D290" s="117"/>
      <c r="E290" s="117"/>
      <c r="F290" s="117"/>
      <c r="G290" s="117"/>
      <c r="H290" s="43" t="e">
        <f t="shared" si="99"/>
        <v>#DIV/0!</v>
      </c>
      <c r="I290" s="51" t="e">
        <f t="shared" si="100"/>
        <v>#DIV/0!</v>
      </c>
      <c r="J290" s="14"/>
      <c r="K290" s="117"/>
      <c r="L290" s="117"/>
      <c r="M290" s="117"/>
      <c r="N290" s="117"/>
    </row>
    <row r="291" spans="1:14">
      <c r="A291" s="162" t="s">
        <v>34</v>
      </c>
      <c r="B291" s="138"/>
      <c r="C291" s="34"/>
      <c r="D291" s="117"/>
      <c r="E291" s="117"/>
      <c r="F291" s="117"/>
      <c r="G291" s="117"/>
      <c r="H291" s="43" t="e">
        <f t="shared" si="99"/>
        <v>#DIV/0!</v>
      </c>
      <c r="I291" s="51" t="e">
        <f t="shared" si="100"/>
        <v>#DIV/0!</v>
      </c>
      <c r="J291" s="14" t="s">
        <v>1285</v>
      </c>
      <c r="K291" s="117"/>
      <c r="L291" s="117"/>
      <c r="M291" s="117"/>
      <c r="N291" s="117"/>
    </row>
    <row r="292" spans="1:14">
      <c r="A292" s="162" t="s">
        <v>35</v>
      </c>
      <c r="B292" s="138"/>
      <c r="C292" s="34"/>
      <c r="D292" s="119"/>
      <c r="E292" s="119"/>
      <c r="F292" s="119"/>
      <c r="G292" s="117"/>
      <c r="H292" s="43" t="e">
        <f t="shared" si="99"/>
        <v>#DIV/0!</v>
      </c>
      <c r="I292" s="51" t="e">
        <f t="shared" si="100"/>
        <v>#DIV/0!</v>
      </c>
      <c r="J292" s="14" t="s">
        <v>1285</v>
      </c>
      <c r="K292" s="117"/>
      <c r="L292" s="117"/>
      <c r="M292" s="117"/>
      <c r="N292" s="117"/>
    </row>
    <row r="293" spans="1:14" ht="3.6" customHeight="1">
      <c r="A293" s="165"/>
      <c r="B293" s="166"/>
      <c r="C293" s="167"/>
      <c r="D293" s="168"/>
      <c r="E293" s="168"/>
      <c r="F293" s="168"/>
      <c r="G293" s="168"/>
      <c r="H293" s="169"/>
      <c r="I293" s="170"/>
      <c r="J293" s="166"/>
      <c r="K293" s="117"/>
      <c r="L293" s="117"/>
      <c r="M293" s="117"/>
      <c r="N293" s="117"/>
    </row>
    <row r="294" spans="1:14">
      <c r="A294" s="171" t="s">
        <v>267</v>
      </c>
      <c r="B294" s="172"/>
      <c r="C294" s="39">
        <v>67</v>
      </c>
      <c r="D294" s="121">
        <f>VLOOKUP(C294,'Curr Pay Plan'!$A$2:$D$100,2)</f>
        <v>38420.35</v>
      </c>
      <c r="E294" s="121">
        <f>VLOOKUP(C294,'Curr Pay Plan'!$A$2:$D$100,3)</f>
        <v>46353.649371324704</v>
      </c>
      <c r="F294" s="121">
        <f>VLOOKUP(C294,'Curr Pay Plan'!$A$2:$D$100,4)</f>
        <v>54286.948742649409</v>
      </c>
      <c r="G294" s="124">
        <v>52962</v>
      </c>
      <c r="H294" s="52">
        <f t="shared" ref="H294:H300" si="101">G294/E294</f>
        <v>1.1425637618246161</v>
      </c>
      <c r="I294" s="53">
        <f t="shared" ref="I294:I300" si="102">(F294/D294)-1</f>
        <v>0.41297382097376545</v>
      </c>
      <c r="J294" s="173"/>
      <c r="K294" s="117"/>
      <c r="L294" s="117"/>
      <c r="M294" s="117"/>
      <c r="N294" s="117"/>
    </row>
    <row r="295" spans="1:14">
      <c r="A295" s="115" t="s">
        <v>11</v>
      </c>
      <c r="B295" s="141">
        <f t="shared" ref="B295:B300" si="103">D295*104%</f>
        <v>43826.12</v>
      </c>
      <c r="C295" s="55">
        <f>(D295/D294)-1</f>
        <v>9.6827592668989215E-2</v>
      </c>
      <c r="D295" s="119">
        <f>AVERAGE(D282:D292)</f>
        <v>42140.5</v>
      </c>
      <c r="E295" s="119">
        <f>AVERAGE(E282:E292)</f>
        <v>53844</v>
      </c>
      <c r="F295" s="119">
        <f>AVERAGE(F282:F292)</f>
        <v>65548</v>
      </c>
      <c r="G295" s="119" t="e">
        <f>AVERAGE(G282:G292)</f>
        <v>#DIV/0!</v>
      </c>
      <c r="H295" s="50" t="e">
        <f t="shared" si="101"/>
        <v>#DIV/0!</v>
      </c>
      <c r="I295" s="131">
        <f t="shared" si="102"/>
        <v>0.55546327167451737</v>
      </c>
      <c r="J295" s="55" t="e">
        <f>(G295/G294)-1</f>
        <v>#DIV/0!</v>
      </c>
      <c r="K295" s="117"/>
      <c r="L295" s="117"/>
      <c r="M295" s="117"/>
      <c r="N295" s="117"/>
    </row>
    <row r="296" spans="1:14">
      <c r="A296" s="174" t="s">
        <v>21</v>
      </c>
      <c r="B296" s="141">
        <f t="shared" si="103"/>
        <v>43826.12</v>
      </c>
      <c r="C296" s="55">
        <f>(D296/D294)-1</f>
        <v>9.6827592668989215E-2</v>
      </c>
      <c r="D296" s="119">
        <f>MEDIAN(D282:D292)</f>
        <v>42140.5</v>
      </c>
      <c r="E296" s="119">
        <f>MEDIAN(E282:E292)</f>
        <v>53844</v>
      </c>
      <c r="F296" s="119">
        <f>MEDIAN(F282:F292)</f>
        <v>65548</v>
      </c>
      <c r="G296" s="119" t="e">
        <f>MEDIAN(G282:G292)</f>
        <v>#NUM!</v>
      </c>
      <c r="H296" s="50" t="e">
        <f t="shared" si="101"/>
        <v>#NUM!</v>
      </c>
      <c r="I296" s="131">
        <f t="shared" si="102"/>
        <v>0.55546327167451737</v>
      </c>
      <c r="J296" s="55" t="e">
        <f>(G296/G294)-1</f>
        <v>#NUM!</v>
      </c>
      <c r="K296" s="117"/>
      <c r="L296" s="117"/>
      <c r="M296" s="117"/>
      <c r="N296" s="117"/>
    </row>
    <row r="297" spans="1:14">
      <c r="A297" s="115" t="s">
        <v>22</v>
      </c>
      <c r="B297" s="141" t="e">
        <f t="shared" si="103"/>
        <v>#DIV/0!</v>
      </c>
      <c r="C297" s="55" t="e">
        <f>(D297/D294)-1</f>
        <v>#DIV/0!</v>
      </c>
      <c r="D297" s="119" t="e">
        <f>AVERAGE(D282:D284)</f>
        <v>#DIV/0!</v>
      </c>
      <c r="E297" s="119" t="e">
        <f>AVERAGE(E282:E284)</f>
        <v>#DIV/0!</v>
      </c>
      <c r="F297" s="119" t="e">
        <f>AVERAGE(F282:F284)</f>
        <v>#DIV/0!</v>
      </c>
      <c r="G297" s="119" t="e">
        <f>AVERAGE(G282:G284)</f>
        <v>#DIV/0!</v>
      </c>
      <c r="H297" s="50" t="e">
        <f t="shared" si="101"/>
        <v>#DIV/0!</v>
      </c>
      <c r="I297" s="131" t="e">
        <f t="shared" si="102"/>
        <v>#DIV/0!</v>
      </c>
      <c r="J297" s="55" t="e">
        <f>(G297/G294)-1</f>
        <v>#DIV/0!</v>
      </c>
      <c r="K297" s="117"/>
      <c r="L297" s="117"/>
      <c r="M297" s="117"/>
      <c r="N297" s="117"/>
    </row>
    <row r="298" spans="1:14">
      <c r="A298" s="115" t="s">
        <v>23</v>
      </c>
      <c r="B298" s="141" t="e">
        <f t="shared" si="103"/>
        <v>#NUM!</v>
      </c>
      <c r="C298" s="55" t="e">
        <f>(D298/D294)-1</f>
        <v>#NUM!</v>
      </c>
      <c r="D298" s="119" t="e">
        <f>MEDIAN(D282:D284)</f>
        <v>#NUM!</v>
      </c>
      <c r="E298" s="119" t="e">
        <f>MEDIAN(E282:E284)</f>
        <v>#NUM!</v>
      </c>
      <c r="F298" s="119" t="e">
        <f>MEDIAN(F282:F284)</f>
        <v>#NUM!</v>
      </c>
      <c r="G298" s="119" t="e">
        <f>MEDIAN(G282:G284)</f>
        <v>#NUM!</v>
      </c>
      <c r="H298" s="50" t="e">
        <f t="shared" si="101"/>
        <v>#NUM!</v>
      </c>
      <c r="I298" s="131" t="e">
        <f t="shared" si="102"/>
        <v>#NUM!</v>
      </c>
      <c r="J298" s="55" t="e">
        <f>(G298/G294)-1</f>
        <v>#NUM!</v>
      </c>
      <c r="K298" s="117"/>
      <c r="L298" s="117"/>
      <c r="M298" s="117"/>
      <c r="N298" s="117"/>
    </row>
    <row r="299" spans="1:14">
      <c r="A299" s="115" t="s">
        <v>81</v>
      </c>
      <c r="B299" s="141">
        <f t="shared" si="103"/>
        <v>43826.12</v>
      </c>
      <c r="C299" s="55">
        <f>(D299/D294)-1</f>
        <v>9.6827592668989215E-2</v>
      </c>
      <c r="D299" s="119">
        <f>AVERAGE(D286:D292)</f>
        <v>42140.5</v>
      </c>
      <c r="E299" s="119">
        <f>AVERAGE(E286:E292)</f>
        <v>53844</v>
      </c>
      <c r="F299" s="119">
        <f>AVERAGE(F286:F292)</f>
        <v>65548</v>
      </c>
      <c r="G299" s="119" t="e">
        <f>AVERAGE(G286:G292)</f>
        <v>#DIV/0!</v>
      </c>
      <c r="H299" s="50" t="e">
        <f t="shared" si="101"/>
        <v>#DIV/0!</v>
      </c>
      <c r="I299" s="131">
        <f t="shared" si="102"/>
        <v>0.55546327167451737</v>
      </c>
      <c r="J299" s="55" t="e">
        <f>(G299/G294)-1</f>
        <v>#DIV/0!</v>
      </c>
      <c r="K299" s="117"/>
      <c r="L299" s="117"/>
      <c r="M299" s="117"/>
      <c r="N299" s="117"/>
    </row>
    <row r="300" spans="1:14">
      <c r="A300" s="115" t="s">
        <v>80</v>
      </c>
      <c r="B300" s="141">
        <f t="shared" si="103"/>
        <v>43826.12</v>
      </c>
      <c r="C300" s="55">
        <f>(D300/D294)-1</f>
        <v>9.6827592668989215E-2</v>
      </c>
      <c r="D300" s="119">
        <f>MEDIAN(D286:D292)</f>
        <v>42140.5</v>
      </c>
      <c r="E300" s="119">
        <f>MEDIAN(E286:E292)</f>
        <v>53844</v>
      </c>
      <c r="F300" s="119">
        <f>MEDIAN(F286:F292)</f>
        <v>65548</v>
      </c>
      <c r="G300" s="119" t="e">
        <f>MEDIAN(G286:G292)</f>
        <v>#NUM!</v>
      </c>
      <c r="H300" s="50" t="e">
        <f t="shared" si="101"/>
        <v>#NUM!</v>
      </c>
      <c r="I300" s="131">
        <f t="shared" si="102"/>
        <v>0.55546327167451737</v>
      </c>
      <c r="J300" s="55" t="e">
        <f>(G300/G294)-1</f>
        <v>#NUM!</v>
      </c>
      <c r="K300" s="117"/>
      <c r="L300" s="117"/>
      <c r="M300" s="117"/>
      <c r="N300" s="117"/>
    </row>
    <row r="301" spans="1:14">
      <c r="A301" s="116" t="s">
        <v>24</v>
      </c>
      <c r="B301" s="142"/>
      <c r="C301" s="39">
        <v>69</v>
      </c>
      <c r="D301" s="123">
        <f>VLOOKUP(C301,'Curr Pay Plan'!$A$2:$D$100,2)</f>
        <v>42408.480000000003</v>
      </c>
      <c r="E301" s="123">
        <f>VLOOKUP(C301,'Curr Pay Plan'!$A$2:$D$100,3)</f>
        <v>51165.276013644769</v>
      </c>
      <c r="F301" s="123">
        <f>VLOOKUP(C301,'Curr Pay Plan'!$A$2:$D$100,4)</f>
        <v>59922.072027289534</v>
      </c>
      <c r="G301" s="124"/>
      <c r="H301" s="52"/>
      <c r="I301" s="53"/>
      <c r="J301" s="173"/>
      <c r="K301" s="117"/>
      <c r="L301" s="117"/>
      <c r="M301" s="117"/>
      <c r="N301" s="117"/>
    </row>
    <row r="302" spans="1:14">
      <c r="A302" s="116" t="s">
        <v>25</v>
      </c>
      <c r="B302" s="142"/>
      <c r="C302" s="39"/>
      <c r="D302" s="123"/>
      <c r="E302" s="123"/>
      <c r="F302" s="123"/>
      <c r="G302" s="125"/>
      <c r="H302" s="50"/>
      <c r="I302" s="51"/>
      <c r="J302" s="173"/>
    </row>
    <row r="303" spans="1:14" ht="28.9" customHeight="1">
      <c r="A303" s="334"/>
      <c r="B303" s="334"/>
      <c r="C303" s="334"/>
      <c r="D303" s="334"/>
      <c r="E303" s="334"/>
      <c r="F303" s="334"/>
      <c r="G303" s="334"/>
      <c r="H303" s="334"/>
      <c r="I303" s="334"/>
      <c r="J303" s="334"/>
    </row>
    <row r="304" spans="1:14">
      <c r="A304" s="162" t="s">
        <v>28</v>
      </c>
      <c r="B304" s="138"/>
      <c r="C304" s="34"/>
      <c r="D304" s="117"/>
      <c r="E304" s="117"/>
      <c r="F304" s="117"/>
      <c r="G304" s="117"/>
      <c r="H304" s="43"/>
      <c r="I304" s="51"/>
      <c r="J304" s="14" t="s">
        <v>148</v>
      </c>
      <c r="K304" s="117"/>
      <c r="L304" s="117"/>
      <c r="M304" s="117"/>
      <c r="N304" s="117"/>
    </row>
    <row r="305" spans="1:14">
      <c r="A305" s="162" t="s">
        <v>31</v>
      </c>
      <c r="B305" s="138"/>
      <c r="C305" s="34"/>
      <c r="D305" s="117"/>
      <c r="E305" s="117"/>
      <c r="F305" s="117"/>
      <c r="G305" s="117"/>
      <c r="H305" s="43"/>
      <c r="I305" s="51"/>
      <c r="J305" s="14" t="s">
        <v>148</v>
      </c>
      <c r="K305" s="117"/>
      <c r="L305" s="117"/>
      <c r="M305" s="117"/>
      <c r="N305" s="117"/>
    </row>
    <row r="306" spans="1:14">
      <c r="A306" s="162" t="s">
        <v>187</v>
      </c>
      <c r="B306" s="138"/>
      <c r="C306" s="35"/>
      <c r="D306" s="117"/>
      <c r="E306" s="117"/>
      <c r="F306" s="117"/>
      <c r="G306" s="117"/>
      <c r="H306" s="43"/>
      <c r="I306" s="51"/>
      <c r="J306" s="14" t="s">
        <v>148</v>
      </c>
      <c r="K306" s="117"/>
      <c r="L306" s="117"/>
      <c r="M306" s="117"/>
      <c r="N306" s="117"/>
    </row>
    <row r="307" spans="1:14">
      <c r="C307" s="34"/>
      <c r="D307" s="117"/>
      <c r="E307" s="117"/>
      <c r="F307" s="117"/>
      <c r="G307" s="117"/>
      <c r="H307" s="43"/>
      <c r="I307" s="51"/>
      <c r="J307" s="14"/>
      <c r="K307" s="117"/>
      <c r="L307" s="117"/>
      <c r="M307" s="117"/>
      <c r="N307" s="117"/>
    </row>
    <row r="308" spans="1:14">
      <c r="A308" s="162" t="s">
        <v>188</v>
      </c>
      <c r="B308" s="138"/>
      <c r="C308" s="34"/>
      <c r="D308" s="293">
        <v>45465</v>
      </c>
      <c r="E308" s="293">
        <v>53910</v>
      </c>
      <c r="F308" s="293">
        <v>63945</v>
      </c>
      <c r="G308" s="117">
        <v>53631</v>
      </c>
      <c r="H308" s="43">
        <f t="shared" ref="H308" si="104">G308/E308</f>
        <v>0.99482470784641064</v>
      </c>
      <c r="I308" s="51">
        <f t="shared" ref="I308" si="105">(F308/D308)-1</f>
        <v>0.40646651270207856</v>
      </c>
      <c r="J308" s="14" t="s">
        <v>259</v>
      </c>
      <c r="K308" s="117"/>
      <c r="L308" s="117"/>
      <c r="M308" s="117"/>
      <c r="N308" s="117"/>
    </row>
    <row r="309" spans="1:14">
      <c r="A309" s="162" t="s">
        <v>29</v>
      </c>
      <c r="B309" s="138"/>
      <c r="C309" s="34"/>
      <c r="D309" s="300">
        <v>57118</v>
      </c>
      <c r="E309" s="300">
        <v>75681</v>
      </c>
      <c r="F309" s="300">
        <v>94245</v>
      </c>
      <c r="G309" s="107">
        <v>59273.63</v>
      </c>
      <c r="H309" s="43">
        <f t="shared" ref="H309:H314" si="106">G309/E309</f>
        <v>0.78320357817682107</v>
      </c>
      <c r="I309" s="51">
        <f t="shared" ref="I309:I314" si="107">(F309/D309)-1</f>
        <v>0.65000525228474393</v>
      </c>
      <c r="J309" s="14" t="s">
        <v>121</v>
      </c>
      <c r="K309" s="117"/>
      <c r="L309" s="117"/>
      <c r="M309" s="117"/>
      <c r="N309" s="117"/>
    </row>
    <row r="310" spans="1:14">
      <c r="A310" s="162" t="s">
        <v>189</v>
      </c>
      <c r="B310" s="138"/>
      <c r="C310" s="34"/>
      <c r="D310" s="292">
        <v>49236</v>
      </c>
      <c r="E310" s="292">
        <v>62776</v>
      </c>
      <c r="F310" s="292">
        <v>76316</v>
      </c>
      <c r="G310" s="107">
        <v>53769</v>
      </c>
      <c r="H310" s="43">
        <f t="shared" si="106"/>
        <v>0.85652160061169869</v>
      </c>
      <c r="I310" s="51">
        <f t="shared" si="107"/>
        <v>0.55000406206840524</v>
      </c>
      <c r="J310" s="14" t="s">
        <v>97</v>
      </c>
      <c r="K310" s="117"/>
      <c r="L310" s="117"/>
      <c r="M310" s="117"/>
      <c r="N310" s="117"/>
    </row>
    <row r="311" spans="1:14">
      <c r="A311" s="162" t="s">
        <v>32</v>
      </c>
      <c r="B311" s="138"/>
      <c r="C311" s="34"/>
      <c r="D311" s="295">
        <v>43926</v>
      </c>
      <c r="E311" s="295">
        <v>56226</v>
      </c>
      <c r="F311" s="295">
        <v>68526</v>
      </c>
      <c r="G311" s="114">
        <v>67420.2</v>
      </c>
      <c r="H311" s="43">
        <f t="shared" si="106"/>
        <v>1.1990929463237647</v>
      </c>
      <c r="I311" s="51">
        <f t="shared" si="107"/>
        <v>0.56003278240677501</v>
      </c>
      <c r="J311" s="14" t="s">
        <v>1252</v>
      </c>
      <c r="K311" s="117"/>
      <c r="L311" s="117"/>
      <c r="M311" s="117"/>
      <c r="N311" s="117"/>
    </row>
    <row r="312" spans="1:14">
      <c r="A312" s="162" t="s">
        <v>33</v>
      </c>
      <c r="B312" s="138"/>
      <c r="C312" s="34"/>
      <c r="D312" s="292">
        <v>61370</v>
      </c>
      <c r="E312" s="292">
        <v>76713</v>
      </c>
      <c r="F312" s="292">
        <v>92056</v>
      </c>
      <c r="G312" s="107">
        <v>76481.600000000006</v>
      </c>
      <c r="H312" s="43">
        <f t="shared" si="106"/>
        <v>0.99698356210811734</v>
      </c>
      <c r="I312" s="51">
        <f t="shared" si="107"/>
        <v>0.50001629460648522</v>
      </c>
      <c r="J312" s="14" t="s">
        <v>97</v>
      </c>
      <c r="K312" s="117"/>
      <c r="L312" s="117"/>
      <c r="M312" s="117"/>
      <c r="N312" s="117"/>
    </row>
    <row r="313" spans="1:14">
      <c r="A313" s="162" t="s">
        <v>34</v>
      </c>
      <c r="B313" s="138"/>
      <c r="C313" s="34"/>
      <c r="D313" s="292">
        <v>45615</v>
      </c>
      <c r="E313" s="292">
        <v>57019</v>
      </c>
      <c r="F313" s="292">
        <v>68423</v>
      </c>
      <c r="G313" s="107">
        <v>47356</v>
      </c>
      <c r="H313" s="43">
        <f t="shared" si="106"/>
        <v>0.83053017415247554</v>
      </c>
      <c r="I313" s="51">
        <f t="shared" si="107"/>
        <v>0.50001096130658773</v>
      </c>
      <c r="J313" s="14" t="s">
        <v>139</v>
      </c>
      <c r="K313" s="117"/>
      <c r="L313" s="117"/>
      <c r="M313" s="117"/>
      <c r="N313" s="117"/>
    </row>
    <row r="314" spans="1:14">
      <c r="A314" s="162" t="s">
        <v>35</v>
      </c>
      <c r="B314" s="138"/>
      <c r="C314" s="34"/>
      <c r="D314" s="302">
        <v>42151</v>
      </c>
      <c r="E314" s="302">
        <v>53743</v>
      </c>
      <c r="F314" s="302">
        <v>65334</v>
      </c>
      <c r="G314" s="117">
        <v>54575</v>
      </c>
      <c r="H314" s="43">
        <f t="shared" si="106"/>
        <v>1.0154810859088625</v>
      </c>
      <c r="I314" s="51">
        <f t="shared" si="107"/>
        <v>0.54999881378852211</v>
      </c>
      <c r="J314" s="14" t="s">
        <v>59</v>
      </c>
      <c r="K314" s="117"/>
      <c r="L314" s="117"/>
      <c r="M314" s="117"/>
      <c r="N314" s="117"/>
    </row>
    <row r="315" spans="1:14" ht="3.6" customHeight="1">
      <c r="A315" s="165"/>
      <c r="B315" s="166"/>
      <c r="C315" s="167"/>
      <c r="D315" s="168"/>
      <c r="E315" s="168"/>
      <c r="F315" s="168"/>
      <c r="G315" s="168"/>
      <c r="H315" s="169"/>
      <c r="I315" s="170"/>
      <c r="J315" s="166"/>
      <c r="K315" s="117"/>
      <c r="L315" s="117"/>
      <c r="M315" s="117"/>
      <c r="N315" s="117"/>
    </row>
    <row r="316" spans="1:14">
      <c r="A316" s="171" t="s">
        <v>265</v>
      </c>
      <c r="B316" s="172"/>
      <c r="C316" s="39">
        <v>66</v>
      </c>
      <c r="D316" s="121">
        <f>VLOOKUP(C316,'Curr Pay Plan'!$A$2:$D$100,2)</f>
        <v>36570.22</v>
      </c>
      <c r="E316" s="121">
        <f>VLOOKUP(C316,'Curr Pay Plan'!$A$2:$D$100,3)</f>
        <v>44121.491743625615</v>
      </c>
      <c r="F316" s="121">
        <f>VLOOKUP(C316,'Curr Pay Plan'!$A$2:$D$100,4)</f>
        <v>51672.763487251228</v>
      </c>
      <c r="G316" s="124">
        <v>49182</v>
      </c>
      <c r="H316" s="52">
        <f t="shared" ref="H316:H322" si="108">G316/E316</f>
        <v>1.1146948585913461</v>
      </c>
      <c r="I316" s="53">
        <f t="shared" ref="I316:I322" si="109">(F316/D316)-1</f>
        <v>0.41297382097376567</v>
      </c>
      <c r="J316" s="173"/>
      <c r="K316" s="117"/>
      <c r="L316" s="117"/>
      <c r="M316" s="117"/>
      <c r="N316" s="117"/>
    </row>
    <row r="317" spans="1:14">
      <c r="A317" s="115" t="s">
        <v>11</v>
      </c>
      <c r="B317" s="141">
        <f t="shared" ref="B317:B322" si="110">D317*104%</f>
        <v>51239.462857142855</v>
      </c>
      <c r="C317" s="55">
        <f>(D317/D316)-1</f>
        <v>0.34723592818731408</v>
      </c>
      <c r="D317" s="119">
        <f>AVERAGE(D304:D314)</f>
        <v>49268.714285714283</v>
      </c>
      <c r="E317" s="119">
        <f>AVERAGE(E304:E314)</f>
        <v>62295.428571428572</v>
      </c>
      <c r="F317" s="119">
        <f>AVERAGE(F304:F314)</f>
        <v>75549.28571428571</v>
      </c>
      <c r="G317" s="119">
        <f>AVERAGE(G304:G314)</f>
        <v>58929.490000000005</v>
      </c>
      <c r="H317" s="50">
        <f t="shared" si="108"/>
        <v>0.94596812882394499</v>
      </c>
      <c r="I317" s="131">
        <f t="shared" si="109"/>
        <v>0.53341297433027623</v>
      </c>
      <c r="J317" s="55">
        <f>(G317/G316)-1</f>
        <v>0.19819222479769039</v>
      </c>
      <c r="K317" s="117"/>
      <c r="L317" s="117"/>
      <c r="M317" s="117"/>
      <c r="N317" s="117"/>
    </row>
    <row r="318" spans="1:14">
      <c r="A318" s="174" t="s">
        <v>21</v>
      </c>
      <c r="B318" s="141">
        <f t="shared" si="110"/>
        <v>47439.6</v>
      </c>
      <c r="C318" s="55">
        <f>(D318/D316)-1</f>
        <v>0.24732637648884803</v>
      </c>
      <c r="D318" s="119">
        <f>MEDIAN(D304:D314)</f>
        <v>45615</v>
      </c>
      <c r="E318" s="119">
        <f>MEDIAN(E304:E314)</f>
        <v>57019</v>
      </c>
      <c r="F318" s="119">
        <f>MEDIAN(F304:F314)</f>
        <v>68526</v>
      </c>
      <c r="G318" s="119">
        <f>MEDIAN(G304:G314)</f>
        <v>54575</v>
      </c>
      <c r="H318" s="50">
        <f t="shared" si="108"/>
        <v>0.95713709465265961</v>
      </c>
      <c r="I318" s="131">
        <f t="shared" si="109"/>
        <v>0.50226899046366325</v>
      </c>
      <c r="J318" s="55">
        <f>(G318/G316)-1</f>
        <v>0.10965393843275995</v>
      </c>
      <c r="K318" s="117"/>
      <c r="L318" s="117"/>
      <c r="M318" s="117"/>
      <c r="N318" s="117"/>
    </row>
    <row r="319" spans="1:14">
      <c r="A319" s="115" t="s">
        <v>22</v>
      </c>
      <c r="B319" s="141" t="e">
        <f t="shared" si="110"/>
        <v>#DIV/0!</v>
      </c>
      <c r="C319" s="55" t="e">
        <f>(D319/D316)-1</f>
        <v>#DIV/0!</v>
      </c>
      <c r="D319" s="119" t="e">
        <f>AVERAGE(D304:D306)</f>
        <v>#DIV/0!</v>
      </c>
      <c r="E319" s="119" t="e">
        <f>AVERAGE(E304:E306)</f>
        <v>#DIV/0!</v>
      </c>
      <c r="F319" s="119" t="e">
        <f>AVERAGE(F304:F306)</f>
        <v>#DIV/0!</v>
      </c>
      <c r="G319" s="119" t="e">
        <f>AVERAGE(G304:G306)</f>
        <v>#DIV/0!</v>
      </c>
      <c r="H319" s="50" t="e">
        <f t="shared" si="108"/>
        <v>#DIV/0!</v>
      </c>
      <c r="I319" s="131" t="e">
        <f t="shared" si="109"/>
        <v>#DIV/0!</v>
      </c>
      <c r="J319" s="55" t="e">
        <f>(G319/G316)-1</f>
        <v>#DIV/0!</v>
      </c>
      <c r="K319" s="117"/>
      <c r="L319" s="117"/>
      <c r="M319" s="117"/>
      <c r="N319" s="117"/>
    </row>
    <row r="320" spans="1:14">
      <c r="A320" s="115" t="s">
        <v>23</v>
      </c>
      <c r="B320" s="141" t="e">
        <f t="shared" si="110"/>
        <v>#NUM!</v>
      </c>
      <c r="C320" s="55" t="e">
        <f>(D320/D316)-1</f>
        <v>#NUM!</v>
      </c>
      <c r="D320" s="119" t="e">
        <f>MEDIAN(D304:D306)</f>
        <v>#NUM!</v>
      </c>
      <c r="E320" s="119" t="e">
        <f>MEDIAN(E304:E306)</f>
        <v>#NUM!</v>
      </c>
      <c r="F320" s="119" t="e">
        <f>MEDIAN(F304:F306)</f>
        <v>#NUM!</v>
      </c>
      <c r="G320" s="119" t="e">
        <f>MEDIAN(G304:G306)</f>
        <v>#NUM!</v>
      </c>
      <c r="H320" s="50" t="e">
        <f t="shared" si="108"/>
        <v>#NUM!</v>
      </c>
      <c r="I320" s="131" t="e">
        <f t="shared" si="109"/>
        <v>#NUM!</v>
      </c>
      <c r="J320" s="55" t="e">
        <f>(G320/G316)-1</f>
        <v>#NUM!</v>
      </c>
      <c r="K320" s="117"/>
      <c r="L320" s="117"/>
      <c r="M320" s="117"/>
      <c r="N320" s="117"/>
    </row>
    <row r="321" spans="1:14">
      <c r="A321" s="115" t="s">
        <v>81</v>
      </c>
      <c r="B321" s="141">
        <f t="shared" si="110"/>
        <v>51239.462857142855</v>
      </c>
      <c r="C321" s="55">
        <f>(D321/D316)-1</f>
        <v>0.34723592818731408</v>
      </c>
      <c r="D321" s="119">
        <f>AVERAGE(D308:D314)</f>
        <v>49268.714285714283</v>
      </c>
      <c r="E321" s="119">
        <f>AVERAGE(E308:E314)</f>
        <v>62295.428571428572</v>
      </c>
      <c r="F321" s="119">
        <f>AVERAGE(F308:F314)</f>
        <v>75549.28571428571</v>
      </c>
      <c r="G321" s="119">
        <f>AVERAGE(G308:G314)</f>
        <v>58929.490000000005</v>
      </c>
      <c r="H321" s="50">
        <f t="shared" si="108"/>
        <v>0.94596812882394499</v>
      </c>
      <c r="I321" s="131">
        <f t="shared" si="109"/>
        <v>0.53341297433027623</v>
      </c>
      <c r="J321" s="55">
        <f>(G321/G316)-1</f>
        <v>0.19819222479769039</v>
      </c>
      <c r="K321" s="117"/>
      <c r="L321" s="117"/>
      <c r="M321" s="117"/>
      <c r="N321" s="117"/>
    </row>
    <row r="322" spans="1:14">
      <c r="A322" s="115" t="s">
        <v>80</v>
      </c>
      <c r="B322" s="141">
        <f t="shared" si="110"/>
        <v>47439.6</v>
      </c>
      <c r="C322" s="55">
        <f>(D322/D316)-1</f>
        <v>0.24732637648884803</v>
      </c>
      <c r="D322" s="119">
        <f>MEDIAN(D308:D314)</f>
        <v>45615</v>
      </c>
      <c r="E322" s="119">
        <f>MEDIAN(E308:E314)</f>
        <v>57019</v>
      </c>
      <c r="F322" s="119">
        <f>MEDIAN(F308:F314)</f>
        <v>68526</v>
      </c>
      <c r="G322" s="119">
        <f>MEDIAN(G308:G314)</f>
        <v>54575</v>
      </c>
      <c r="H322" s="50">
        <f t="shared" si="108"/>
        <v>0.95713709465265961</v>
      </c>
      <c r="I322" s="131">
        <f t="shared" si="109"/>
        <v>0.50226899046366325</v>
      </c>
      <c r="J322" s="55">
        <f>(G322/G316)-1</f>
        <v>0.10965393843275995</v>
      </c>
      <c r="K322" s="117"/>
      <c r="L322" s="117"/>
      <c r="M322" s="117"/>
      <c r="N322" s="117"/>
    </row>
    <row r="323" spans="1:14">
      <c r="A323" s="116" t="s">
        <v>24</v>
      </c>
      <c r="B323" s="142"/>
      <c r="C323" s="39">
        <v>73</v>
      </c>
      <c r="D323" s="123">
        <f>VLOOKUP(C323,'Curr Pay Plan'!$A$2:$D$100,2)</f>
        <v>51671.32</v>
      </c>
      <c r="E323" s="123">
        <f>VLOOKUP(C323,'Curr Pay Plan'!$A$2:$D$100,3)</f>
        <v>62340.771227579084</v>
      </c>
      <c r="F323" s="123">
        <f>VLOOKUP(C323,'Curr Pay Plan'!$A$2:$D$100,4)</f>
        <v>73010.22245515816</v>
      </c>
      <c r="G323" s="124"/>
      <c r="H323" s="52"/>
      <c r="I323" s="53"/>
      <c r="J323" s="173"/>
      <c r="K323" s="117"/>
      <c r="L323" s="117"/>
      <c r="M323" s="117"/>
      <c r="N323" s="117"/>
    </row>
    <row r="324" spans="1:14">
      <c r="A324" s="116" t="s">
        <v>25</v>
      </c>
      <c r="B324" s="142"/>
      <c r="C324" s="39"/>
      <c r="D324" s="123"/>
      <c r="E324" s="123"/>
      <c r="F324" s="123"/>
      <c r="G324" s="125"/>
      <c r="H324" s="50"/>
      <c r="I324" s="51"/>
      <c r="J324" s="173"/>
    </row>
    <row r="325" spans="1:14" ht="28.9" customHeight="1">
      <c r="A325" s="334"/>
      <c r="B325" s="334"/>
      <c r="C325" s="334"/>
      <c r="D325" s="334"/>
      <c r="E325" s="334"/>
      <c r="F325" s="334"/>
      <c r="G325" s="334"/>
      <c r="H325" s="334"/>
      <c r="I325" s="334"/>
      <c r="J325" s="334"/>
    </row>
    <row r="326" spans="1:14">
      <c r="A326" s="162" t="s">
        <v>28</v>
      </c>
      <c r="B326" s="138"/>
      <c r="C326" s="34"/>
      <c r="D326" s="117"/>
      <c r="E326" s="117"/>
      <c r="F326" s="117"/>
      <c r="G326" s="117"/>
      <c r="H326" s="43"/>
      <c r="I326" s="51"/>
      <c r="J326" s="14" t="s">
        <v>148</v>
      </c>
      <c r="K326" s="117"/>
      <c r="L326" s="117"/>
      <c r="M326" s="117"/>
      <c r="N326" s="117"/>
    </row>
    <row r="327" spans="1:14">
      <c r="A327" s="162" t="s">
        <v>31</v>
      </c>
      <c r="B327" s="138"/>
      <c r="C327" s="34"/>
      <c r="D327" s="292">
        <v>30244</v>
      </c>
      <c r="E327" s="292">
        <v>37805</v>
      </c>
      <c r="F327" s="292">
        <v>45367</v>
      </c>
      <c r="G327" s="107">
        <v>35134.86</v>
      </c>
      <c r="H327" s="43">
        <f t="shared" ref="H327" si="111">G327/E327</f>
        <v>0.92937071815897365</v>
      </c>
      <c r="I327" s="51">
        <f t="shared" ref="I327" si="112">(F327/D327)-1</f>
        <v>0.50003306440946971</v>
      </c>
      <c r="J327" s="14" t="s">
        <v>42</v>
      </c>
      <c r="K327" s="117"/>
      <c r="L327" s="117"/>
      <c r="M327" s="117"/>
      <c r="N327" s="117"/>
    </row>
    <row r="328" spans="1:14">
      <c r="A328" s="162" t="s">
        <v>187</v>
      </c>
      <c r="B328" s="138"/>
      <c r="C328" s="35"/>
      <c r="D328" s="117"/>
      <c r="E328" s="117"/>
      <c r="F328" s="117"/>
      <c r="G328" s="117"/>
      <c r="H328" s="43"/>
      <c r="I328" s="51"/>
      <c r="J328" s="14" t="s">
        <v>148</v>
      </c>
      <c r="K328" s="117"/>
      <c r="L328" s="117"/>
      <c r="M328" s="117"/>
      <c r="N328" s="117"/>
    </row>
    <row r="329" spans="1:14">
      <c r="C329" s="34"/>
      <c r="D329" s="117"/>
      <c r="E329" s="117"/>
      <c r="F329" s="117"/>
      <c r="G329" s="117"/>
      <c r="H329" s="43"/>
      <c r="I329" s="51"/>
      <c r="J329" s="14"/>
      <c r="K329" s="117"/>
      <c r="L329" s="117"/>
      <c r="M329" s="117"/>
      <c r="N329" s="117"/>
    </row>
    <row r="330" spans="1:14">
      <c r="A330" s="162" t="s">
        <v>188</v>
      </c>
      <c r="B330" s="138"/>
      <c r="C330" s="34"/>
      <c r="D330" s="293">
        <v>38385</v>
      </c>
      <c r="E330" s="293">
        <v>45498</v>
      </c>
      <c r="F330" s="293">
        <v>53949</v>
      </c>
      <c r="G330" s="117">
        <v>39670</v>
      </c>
      <c r="H330" s="43">
        <f t="shared" ref="H330" si="113">G330/E330</f>
        <v>0.87190645742670003</v>
      </c>
      <c r="I330" s="51">
        <f t="shared" ref="I330" si="114">(F330/D330)-1</f>
        <v>0.40547088706525991</v>
      </c>
      <c r="J330" s="14" t="s">
        <v>42</v>
      </c>
      <c r="K330" s="117"/>
      <c r="L330" s="117"/>
      <c r="M330" s="117"/>
      <c r="N330" s="117"/>
    </row>
    <row r="331" spans="1:14">
      <c r="A331" s="162" t="s">
        <v>29</v>
      </c>
      <c r="B331" s="138"/>
      <c r="C331" s="34"/>
      <c r="D331" s="293">
        <v>35069</v>
      </c>
      <c r="E331" s="293">
        <v>46467</v>
      </c>
      <c r="F331" s="293">
        <v>57865</v>
      </c>
      <c r="G331" s="117">
        <v>33842.374399999993</v>
      </c>
      <c r="H331" s="43">
        <f t="shared" ref="H331:H336" si="115">G331/E331</f>
        <v>0.72830986291346533</v>
      </c>
      <c r="I331" s="51">
        <f t="shared" ref="I331:I336" si="116">(F331/D331)-1</f>
        <v>0.65003279249479595</v>
      </c>
      <c r="J331" s="14" t="s">
        <v>42</v>
      </c>
      <c r="K331" s="117"/>
      <c r="L331" s="117"/>
      <c r="M331" s="117"/>
      <c r="N331" s="117"/>
    </row>
    <row r="332" spans="1:14">
      <c r="A332" s="162" t="s">
        <v>189</v>
      </c>
      <c r="B332" s="138"/>
      <c r="C332" s="34"/>
      <c r="D332" s="292">
        <v>32318</v>
      </c>
      <c r="E332" s="292">
        <v>41205</v>
      </c>
      <c r="F332" s="292">
        <v>50093</v>
      </c>
      <c r="G332" s="107">
        <v>33965</v>
      </c>
      <c r="H332" s="43">
        <f t="shared" si="115"/>
        <v>0.82429316830481736</v>
      </c>
      <c r="I332" s="51">
        <f t="shared" si="116"/>
        <v>0.55000309425088179</v>
      </c>
      <c r="J332" s="14" t="s">
        <v>124</v>
      </c>
      <c r="K332" s="117"/>
      <c r="L332" s="117"/>
      <c r="M332" s="117"/>
      <c r="N332" s="117"/>
    </row>
    <row r="333" spans="1:14">
      <c r="A333" s="162" t="s">
        <v>32</v>
      </c>
      <c r="B333" s="138"/>
      <c r="C333" s="34"/>
      <c r="D333" s="295">
        <v>36415</v>
      </c>
      <c r="E333" s="295">
        <v>46611</v>
      </c>
      <c r="F333" s="295">
        <v>56808</v>
      </c>
      <c r="G333" s="114">
        <v>35059.666666666664</v>
      </c>
      <c r="H333" s="43">
        <f t="shared" si="115"/>
        <v>0.75217580971587528</v>
      </c>
      <c r="I333" s="51">
        <f t="shared" si="116"/>
        <v>0.56001647672662358</v>
      </c>
      <c r="J333" s="14" t="s">
        <v>42</v>
      </c>
      <c r="K333" s="117"/>
      <c r="L333" s="117"/>
      <c r="M333" s="117"/>
      <c r="N333" s="117"/>
    </row>
    <row r="334" spans="1:14">
      <c r="A334" s="162" t="s">
        <v>33</v>
      </c>
      <c r="B334" s="138"/>
      <c r="C334" s="34"/>
      <c r="D334" s="293">
        <v>35642</v>
      </c>
      <c r="E334" s="293">
        <v>44553</v>
      </c>
      <c r="F334" s="293">
        <v>53464</v>
      </c>
      <c r="G334" s="117">
        <v>38577.066666666666</v>
      </c>
      <c r="H334" s="43">
        <f t="shared" si="115"/>
        <v>0.86586911468737604</v>
      </c>
      <c r="I334" s="51">
        <f t="shared" si="116"/>
        <v>0.50002805678693685</v>
      </c>
      <c r="J334" s="14" t="s">
        <v>42</v>
      </c>
      <c r="K334" s="117"/>
      <c r="L334" s="117"/>
      <c r="M334" s="117"/>
      <c r="N334" s="117"/>
    </row>
    <row r="335" spans="1:14">
      <c r="A335" s="162" t="s">
        <v>34</v>
      </c>
      <c r="B335" s="138"/>
      <c r="C335" s="34"/>
      <c r="D335" s="292">
        <v>41374</v>
      </c>
      <c r="E335" s="292">
        <v>51718</v>
      </c>
      <c r="F335" s="292">
        <v>62061</v>
      </c>
      <c r="G335" s="107">
        <v>41986</v>
      </c>
      <c r="H335" s="43">
        <f t="shared" si="115"/>
        <v>0.81182566997950423</v>
      </c>
      <c r="I335" s="51">
        <f t="shared" si="116"/>
        <v>0.5</v>
      </c>
      <c r="J335" s="14" t="s">
        <v>42</v>
      </c>
      <c r="K335" s="117"/>
      <c r="L335" s="117"/>
      <c r="M335" s="117"/>
      <c r="N335" s="117"/>
    </row>
    <row r="336" spans="1:14">
      <c r="A336" s="162" t="s">
        <v>35</v>
      </c>
      <c r="B336" s="138"/>
      <c r="C336" s="34"/>
      <c r="D336" s="302">
        <v>33120</v>
      </c>
      <c r="E336" s="302">
        <v>42228</v>
      </c>
      <c r="F336" s="302">
        <v>51336</v>
      </c>
      <c r="G336" s="117">
        <v>36426</v>
      </c>
      <c r="H336" s="43">
        <f t="shared" si="115"/>
        <v>0.86260301221938052</v>
      </c>
      <c r="I336" s="51">
        <f t="shared" si="116"/>
        <v>0.55000000000000004</v>
      </c>
      <c r="J336" s="14" t="s">
        <v>42</v>
      </c>
      <c r="K336" s="117"/>
      <c r="L336" s="117"/>
      <c r="M336" s="117"/>
      <c r="N336" s="117"/>
    </row>
    <row r="337" spans="1:14" ht="3.6" customHeight="1">
      <c r="A337" s="165"/>
      <c r="B337" s="166"/>
      <c r="C337" s="167"/>
      <c r="D337" s="168"/>
      <c r="E337" s="168"/>
      <c r="F337" s="168"/>
      <c r="G337" s="168"/>
      <c r="H337" s="169"/>
      <c r="I337" s="170"/>
      <c r="J337" s="166"/>
      <c r="K337" s="117"/>
      <c r="L337" s="117"/>
      <c r="M337" s="117"/>
      <c r="N337" s="117"/>
    </row>
    <row r="338" spans="1:14">
      <c r="A338" s="171" t="s">
        <v>42</v>
      </c>
      <c r="B338" s="172"/>
      <c r="C338" s="39">
        <v>63</v>
      </c>
      <c r="D338" s="121">
        <f>VLOOKUP(C338,'Curr Pay Plan'!$A$2:$D$100,2)</f>
        <v>31534.720000000001</v>
      </c>
      <c r="E338" s="121">
        <f>VLOOKUP(C338,'Curr Pay Plan'!$A$2:$D$100,3)</f>
        <v>38046.226905868913</v>
      </c>
      <c r="F338" s="121">
        <f>VLOOKUP(C338,'Curr Pay Plan'!$A$2:$D$100,4)</f>
        <v>44557.733811737831</v>
      </c>
      <c r="G338" s="124">
        <v>34093</v>
      </c>
      <c r="H338" s="52">
        <f t="shared" ref="H338:H344" si="117">G338/E338</f>
        <v>0.89609411425606833</v>
      </c>
      <c r="I338" s="53">
        <f t="shared" ref="I338:I344" si="118">(F338/D338)-1</f>
        <v>0.41297382097376567</v>
      </c>
      <c r="J338" s="173"/>
      <c r="K338" s="117"/>
      <c r="L338" s="117"/>
      <c r="M338" s="117"/>
      <c r="N338" s="117"/>
    </row>
    <row r="339" spans="1:14">
      <c r="A339" s="115" t="s">
        <v>11</v>
      </c>
      <c r="B339" s="141">
        <f t="shared" ref="B339:B344" si="119">D339*104%</f>
        <v>36733.71</v>
      </c>
      <c r="C339" s="55">
        <f>(D339/D338)-1</f>
        <v>0.12006306065187822</v>
      </c>
      <c r="D339" s="119">
        <f>AVERAGE(D326:D336)</f>
        <v>35320.875</v>
      </c>
      <c r="E339" s="119">
        <f>AVERAGE(E326:E336)</f>
        <v>44510.625</v>
      </c>
      <c r="F339" s="119">
        <f>AVERAGE(F326:F336)</f>
        <v>53867.875</v>
      </c>
      <c r="G339" s="119">
        <f>AVERAGE(G326:G336)</f>
        <v>36832.620966666662</v>
      </c>
      <c r="H339" s="50">
        <f t="shared" si="117"/>
        <v>0.82750176989576452</v>
      </c>
      <c r="I339" s="131">
        <f t="shared" si="118"/>
        <v>0.52510024171258496</v>
      </c>
      <c r="J339" s="55">
        <f>(G339/G338)-1</f>
        <v>8.035728644198703E-2</v>
      </c>
      <c r="K339" s="117"/>
      <c r="L339" s="117"/>
      <c r="M339" s="117"/>
      <c r="N339" s="117"/>
    </row>
    <row r="340" spans="1:14">
      <c r="A340" s="174" t="s">
        <v>21</v>
      </c>
      <c r="B340" s="141">
        <f t="shared" si="119"/>
        <v>36769.72</v>
      </c>
      <c r="C340" s="55">
        <f>(D340/D338)-1</f>
        <v>0.12116105676536848</v>
      </c>
      <c r="D340" s="119">
        <f>MEDIAN(D326:D336)</f>
        <v>35355.5</v>
      </c>
      <c r="E340" s="119">
        <f>MEDIAN(E326:E336)</f>
        <v>45025.5</v>
      </c>
      <c r="F340" s="119">
        <f>MEDIAN(F326:F336)</f>
        <v>53706.5</v>
      </c>
      <c r="G340" s="119">
        <f>MEDIAN(G326:G336)</f>
        <v>35780.43</v>
      </c>
      <c r="H340" s="50">
        <f t="shared" si="117"/>
        <v>0.79467035346636905</v>
      </c>
      <c r="I340" s="131">
        <f t="shared" si="118"/>
        <v>0.51904229893510201</v>
      </c>
      <c r="J340" s="55">
        <f>(G340/G338)-1</f>
        <v>4.9494910978793216E-2</v>
      </c>
      <c r="K340" s="117"/>
      <c r="L340" s="117"/>
      <c r="M340" s="117"/>
      <c r="N340" s="117"/>
    </row>
    <row r="341" spans="1:14">
      <c r="A341" s="115" t="s">
        <v>22</v>
      </c>
      <c r="B341" s="141">
        <f t="shared" si="119"/>
        <v>31453.760000000002</v>
      </c>
      <c r="C341" s="55">
        <f>(D341/D338)-1</f>
        <v>-4.0930124003003665E-2</v>
      </c>
      <c r="D341" s="119">
        <f>AVERAGE(D326:D328)</f>
        <v>30244</v>
      </c>
      <c r="E341" s="119">
        <f>AVERAGE(E326:E328)</f>
        <v>37805</v>
      </c>
      <c r="F341" s="119">
        <f>AVERAGE(F326:F328)</f>
        <v>45367</v>
      </c>
      <c r="G341" s="119">
        <f>AVERAGE(G326:G328)</f>
        <v>35134.86</v>
      </c>
      <c r="H341" s="50">
        <f t="shared" si="117"/>
        <v>0.92937071815897365</v>
      </c>
      <c r="I341" s="131">
        <f t="shared" si="118"/>
        <v>0.50003306440946971</v>
      </c>
      <c r="J341" s="55">
        <f>(G341/G338)-1</f>
        <v>3.0559352359721847E-2</v>
      </c>
      <c r="K341" s="117"/>
      <c r="L341" s="117"/>
      <c r="M341" s="117"/>
      <c r="N341" s="117"/>
    </row>
    <row r="342" spans="1:14">
      <c r="A342" s="115" t="s">
        <v>23</v>
      </c>
      <c r="B342" s="141">
        <f t="shared" si="119"/>
        <v>31453.760000000002</v>
      </c>
      <c r="C342" s="55">
        <f>(D342/D338)-1</f>
        <v>-4.0930124003003665E-2</v>
      </c>
      <c r="D342" s="119">
        <f>MEDIAN(D326:D328)</f>
        <v>30244</v>
      </c>
      <c r="E342" s="119">
        <f>MEDIAN(E326:E328)</f>
        <v>37805</v>
      </c>
      <c r="F342" s="119">
        <f>MEDIAN(F326:F328)</f>
        <v>45367</v>
      </c>
      <c r="G342" s="119">
        <f>MEDIAN(G326:G328)</f>
        <v>35134.86</v>
      </c>
      <c r="H342" s="50">
        <f t="shared" si="117"/>
        <v>0.92937071815897365</v>
      </c>
      <c r="I342" s="131">
        <f t="shared" si="118"/>
        <v>0.50003306440946971</v>
      </c>
      <c r="J342" s="55">
        <f>(G342/G338)-1</f>
        <v>3.0559352359721847E-2</v>
      </c>
      <c r="K342" s="117"/>
      <c r="L342" s="117"/>
      <c r="M342" s="117"/>
      <c r="N342" s="117"/>
    </row>
    <row r="343" spans="1:14">
      <c r="A343" s="115" t="s">
        <v>81</v>
      </c>
      <c r="B343" s="141">
        <f t="shared" si="119"/>
        <v>37487.98857142857</v>
      </c>
      <c r="C343" s="55">
        <f>(D343/D338)-1</f>
        <v>0.14306208703114698</v>
      </c>
      <c r="D343" s="119">
        <f>AVERAGE(D330:D336)</f>
        <v>36046.142857142855</v>
      </c>
      <c r="E343" s="119">
        <f>AVERAGE(E330:E336)</f>
        <v>45468.571428571428</v>
      </c>
      <c r="F343" s="119">
        <f>AVERAGE(F330:F336)</f>
        <v>55082.285714285717</v>
      </c>
      <c r="G343" s="119">
        <f>AVERAGE(G330:G336)</f>
        <v>37075.158247619045</v>
      </c>
      <c r="H343" s="50">
        <f t="shared" si="117"/>
        <v>0.81540187172720036</v>
      </c>
      <c r="I343" s="131">
        <f t="shared" si="118"/>
        <v>0.52810484973625083</v>
      </c>
      <c r="J343" s="55">
        <f>(G343/G338)-1</f>
        <v>8.7471277025167771E-2</v>
      </c>
      <c r="K343" s="117"/>
      <c r="L343" s="117"/>
      <c r="M343" s="117"/>
      <c r="N343" s="117"/>
    </row>
    <row r="344" spans="1:14">
      <c r="A344" s="115" t="s">
        <v>80</v>
      </c>
      <c r="B344" s="141">
        <f t="shared" si="119"/>
        <v>37067.68</v>
      </c>
      <c r="C344" s="55">
        <f>(D344/D338)-1</f>
        <v>0.1302462809246443</v>
      </c>
      <c r="D344" s="119">
        <f>MEDIAN(D330:D336)</f>
        <v>35642</v>
      </c>
      <c r="E344" s="119">
        <f>MEDIAN(E330:E336)</f>
        <v>45498</v>
      </c>
      <c r="F344" s="119">
        <f>MEDIAN(F330:F336)</f>
        <v>53949</v>
      </c>
      <c r="G344" s="119">
        <f>MEDIAN(G330:G336)</f>
        <v>36426</v>
      </c>
      <c r="H344" s="50">
        <f t="shared" si="117"/>
        <v>0.80060662007121197</v>
      </c>
      <c r="I344" s="131">
        <f t="shared" si="118"/>
        <v>0.51363559845126527</v>
      </c>
      <c r="J344" s="55">
        <f>(G344/G338)-1</f>
        <v>6.8430469597864585E-2</v>
      </c>
      <c r="K344" s="117"/>
      <c r="L344" s="117"/>
      <c r="M344" s="117"/>
      <c r="N344" s="117"/>
    </row>
    <row r="345" spans="1:14">
      <c r="A345" s="116" t="s">
        <v>24</v>
      </c>
      <c r="B345" s="142"/>
      <c r="C345" s="39">
        <v>66</v>
      </c>
      <c r="D345" s="123">
        <f>VLOOKUP(C345,'Curr Pay Plan'!$A$2:$D$100,2)</f>
        <v>36570.22</v>
      </c>
      <c r="E345" s="123">
        <f>VLOOKUP(C345,'Curr Pay Plan'!$A$2:$D$100,3)</f>
        <v>44121.491743625615</v>
      </c>
      <c r="F345" s="123">
        <f>VLOOKUP(C345,'Curr Pay Plan'!$A$2:$D$100,4)</f>
        <v>51672.763487251228</v>
      </c>
      <c r="G345" s="124"/>
      <c r="H345" s="52"/>
      <c r="I345" s="53"/>
      <c r="J345" s="173"/>
      <c r="K345" s="117"/>
      <c r="L345" s="117"/>
      <c r="M345" s="117"/>
      <c r="N345" s="117"/>
    </row>
    <row r="346" spans="1:14">
      <c r="A346" s="116" t="s">
        <v>25</v>
      </c>
      <c r="B346" s="142"/>
      <c r="C346" s="39"/>
      <c r="D346" s="123"/>
      <c r="E346" s="123"/>
      <c r="F346" s="123"/>
      <c r="G346" s="125"/>
      <c r="H346" s="50"/>
      <c r="I346" s="51"/>
      <c r="J346" s="173"/>
    </row>
    <row r="347" spans="1:14" ht="28.9" customHeight="1">
      <c r="A347" s="334"/>
      <c r="B347" s="334"/>
      <c r="C347" s="334"/>
      <c r="D347" s="334"/>
      <c r="E347" s="334"/>
      <c r="F347" s="334"/>
      <c r="G347" s="334"/>
      <c r="H347" s="334"/>
      <c r="I347" s="334"/>
      <c r="J347" s="334"/>
    </row>
    <row r="348" spans="1:14">
      <c r="A348" s="162" t="s">
        <v>28</v>
      </c>
      <c r="B348" s="138"/>
      <c r="C348" s="34"/>
      <c r="D348" s="117"/>
      <c r="E348" s="117"/>
      <c r="F348" s="117"/>
      <c r="G348" s="117"/>
      <c r="H348" s="43"/>
      <c r="I348" s="51"/>
      <c r="J348" s="14" t="s">
        <v>148</v>
      </c>
      <c r="K348" s="117"/>
      <c r="L348" s="117"/>
      <c r="M348" s="117"/>
      <c r="N348" s="117"/>
    </row>
    <row r="349" spans="1:14">
      <c r="A349" s="162" t="s">
        <v>31</v>
      </c>
      <c r="B349" s="138"/>
      <c r="C349" s="34"/>
      <c r="D349" s="117"/>
      <c r="E349" s="117"/>
      <c r="F349" s="117"/>
      <c r="G349" s="117"/>
      <c r="H349" s="43"/>
      <c r="I349" s="51"/>
      <c r="J349" s="14" t="s">
        <v>148</v>
      </c>
      <c r="K349" s="117"/>
      <c r="L349" s="117"/>
      <c r="M349" s="117"/>
      <c r="N349" s="117"/>
    </row>
    <row r="350" spans="1:14">
      <c r="A350" s="162" t="s">
        <v>187</v>
      </c>
      <c r="B350" s="138"/>
      <c r="C350" s="35"/>
      <c r="D350" s="117"/>
      <c r="E350" s="117"/>
      <c r="F350" s="117"/>
      <c r="G350" s="117"/>
      <c r="H350" s="43"/>
      <c r="I350" s="51"/>
      <c r="J350" s="14" t="s">
        <v>148</v>
      </c>
      <c r="K350" s="117"/>
      <c r="L350" s="117"/>
      <c r="M350" s="117"/>
      <c r="N350" s="117"/>
    </row>
    <row r="351" spans="1:14">
      <c r="C351" s="34"/>
      <c r="D351" s="117"/>
      <c r="E351" s="117"/>
      <c r="F351" s="117"/>
      <c r="G351" s="117"/>
      <c r="H351" s="43"/>
      <c r="I351" s="51"/>
      <c r="J351" s="14"/>
      <c r="K351" s="117"/>
      <c r="L351" s="117"/>
      <c r="M351" s="117"/>
      <c r="N351" s="117"/>
    </row>
    <row r="352" spans="1:14">
      <c r="A352" s="162" t="s">
        <v>188</v>
      </c>
      <c r="B352" s="138"/>
      <c r="C352" s="34"/>
      <c r="D352" s="293">
        <v>35298</v>
      </c>
      <c r="E352" s="293">
        <v>41829</v>
      </c>
      <c r="F352" s="293">
        <v>49593</v>
      </c>
      <c r="G352" s="117">
        <v>34269</v>
      </c>
      <c r="H352" s="43">
        <f t="shared" ref="H352" si="120">G352/E352</f>
        <v>0.81926414688374094</v>
      </c>
      <c r="I352" s="51">
        <f t="shared" ref="I352" si="121">(F352/D352)-1</f>
        <v>0.40498045215026357</v>
      </c>
      <c r="J352" s="14" t="s">
        <v>1205</v>
      </c>
      <c r="K352" s="117"/>
      <c r="L352" s="117"/>
      <c r="M352" s="117"/>
      <c r="N352" s="117"/>
    </row>
    <row r="353" spans="1:14">
      <c r="A353" s="162" t="s">
        <v>29</v>
      </c>
      <c r="B353" s="138"/>
      <c r="C353" s="34"/>
      <c r="D353" s="117"/>
      <c r="E353" s="117"/>
      <c r="F353" s="117"/>
      <c r="G353" s="117"/>
      <c r="H353" s="43"/>
      <c r="I353" s="51"/>
      <c r="J353" s="14" t="s">
        <v>82</v>
      </c>
      <c r="K353" s="117"/>
      <c r="L353" s="117"/>
      <c r="M353" s="117"/>
      <c r="N353" s="117"/>
    </row>
    <row r="354" spans="1:14">
      <c r="A354" s="162" t="s">
        <v>189</v>
      </c>
      <c r="B354" s="138"/>
      <c r="C354" s="34"/>
      <c r="D354" s="292">
        <v>24069</v>
      </c>
      <c r="E354" s="292">
        <v>30688</v>
      </c>
      <c r="F354" s="292">
        <v>37307</v>
      </c>
      <c r="G354" s="107">
        <v>26594</v>
      </c>
      <c r="H354" s="43">
        <f t="shared" ref="H354:H358" si="122">G354/E354</f>
        <v>0.86659280500521374</v>
      </c>
      <c r="I354" s="51">
        <f t="shared" ref="I354:I358" si="123">(F354/D354)-1</f>
        <v>0.55000207736092066</v>
      </c>
      <c r="J354" s="14" t="s">
        <v>1205</v>
      </c>
      <c r="K354" s="117"/>
      <c r="L354" s="117"/>
      <c r="M354" s="117"/>
      <c r="N354" s="117"/>
    </row>
    <row r="355" spans="1:14">
      <c r="A355" s="162" t="s">
        <v>32</v>
      </c>
      <c r="B355" s="138"/>
      <c r="C355" s="34"/>
      <c r="D355" s="295">
        <v>31637</v>
      </c>
      <c r="E355" s="295">
        <v>40496</v>
      </c>
      <c r="F355" s="295">
        <v>49354</v>
      </c>
      <c r="G355" s="114">
        <v>31604.475000000002</v>
      </c>
      <c r="H355" s="43">
        <f t="shared" si="122"/>
        <v>0.78043448735677601</v>
      </c>
      <c r="I355" s="51">
        <f t="shared" si="123"/>
        <v>0.56000885039668735</v>
      </c>
      <c r="J355" s="14" t="s">
        <v>98</v>
      </c>
      <c r="K355" s="117"/>
      <c r="L355" s="117"/>
      <c r="M355" s="117"/>
      <c r="N355" s="117"/>
    </row>
    <row r="356" spans="1:14">
      <c r="A356" s="162" t="s">
        <v>33</v>
      </c>
      <c r="B356" s="138"/>
      <c r="C356" s="34"/>
      <c r="D356" s="292">
        <v>33939</v>
      </c>
      <c r="E356" s="292">
        <v>42413</v>
      </c>
      <c r="F356" s="292">
        <v>50887</v>
      </c>
      <c r="G356" s="107">
        <v>33398.857142857145</v>
      </c>
      <c r="H356" s="43">
        <f t="shared" si="122"/>
        <v>0.78746745438561627</v>
      </c>
      <c r="I356" s="51">
        <f t="shared" si="123"/>
        <v>0.49936651050413983</v>
      </c>
      <c r="J356" s="14" t="s">
        <v>98</v>
      </c>
      <c r="K356" s="117"/>
      <c r="L356" s="117"/>
      <c r="M356" s="117"/>
      <c r="N356" s="117"/>
    </row>
    <row r="357" spans="1:14">
      <c r="A357" s="162" t="s">
        <v>34</v>
      </c>
      <c r="B357" s="138"/>
      <c r="C357" s="34"/>
      <c r="D357" s="117"/>
      <c r="E357" s="117"/>
      <c r="F357" s="117"/>
      <c r="G357" s="117"/>
      <c r="H357" s="43"/>
      <c r="I357" s="51"/>
      <c r="J357" s="14" t="s">
        <v>82</v>
      </c>
      <c r="K357" s="117"/>
      <c r="L357" s="117"/>
      <c r="M357" s="117"/>
      <c r="N357" s="117"/>
    </row>
    <row r="358" spans="1:14">
      <c r="A358" s="162" t="s">
        <v>35</v>
      </c>
      <c r="B358" s="138"/>
      <c r="C358" s="34"/>
      <c r="D358" s="302">
        <v>30563</v>
      </c>
      <c r="E358" s="302">
        <v>38968</v>
      </c>
      <c r="F358" s="302">
        <v>47373</v>
      </c>
      <c r="G358" s="117">
        <v>31131</v>
      </c>
      <c r="H358" s="43">
        <f t="shared" si="122"/>
        <v>0.79888626565386989</v>
      </c>
      <c r="I358" s="51">
        <f t="shared" si="123"/>
        <v>0.55001145175539046</v>
      </c>
      <c r="J358" s="14" t="s">
        <v>36</v>
      </c>
      <c r="K358" s="117"/>
      <c r="L358" s="117"/>
      <c r="M358" s="117"/>
      <c r="N358" s="117"/>
    </row>
    <row r="359" spans="1:14" ht="3.6" customHeight="1">
      <c r="A359" s="165"/>
      <c r="B359" s="166"/>
      <c r="C359" s="167"/>
      <c r="D359" s="168"/>
      <c r="E359" s="168"/>
      <c r="F359" s="168"/>
      <c r="G359" s="168"/>
      <c r="H359" s="169"/>
      <c r="I359" s="170"/>
      <c r="J359" s="166"/>
      <c r="K359" s="117"/>
      <c r="L359" s="117"/>
      <c r="M359" s="117"/>
      <c r="N359" s="117"/>
    </row>
    <row r="360" spans="1:14">
      <c r="A360" s="171" t="s">
        <v>266</v>
      </c>
      <c r="B360" s="172"/>
      <c r="C360" s="39">
        <v>56</v>
      </c>
      <c r="D360" s="121">
        <f>VLOOKUP(C360,'Curr Pay Plan'!$A$2:$D$100,2)</f>
        <v>22317.82</v>
      </c>
      <c r="E360" s="121">
        <f>VLOOKUP(C360,'Curr Pay Plan'!$A$2:$D$100,3)</f>
        <v>26926.157700602358</v>
      </c>
      <c r="F360" s="121">
        <f>VLOOKUP(C360,'Curr Pay Plan'!$A$2:$D$100,4)</f>
        <v>31534.495401204716</v>
      </c>
      <c r="G360" s="124">
        <v>28568</v>
      </c>
      <c r="H360" s="52">
        <f t="shared" ref="H360:H366" si="124">G360/E360</f>
        <v>1.0609757365924108</v>
      </c>
      <c r="I360" s="53">
        <f t="shared" ref="I360:I366" si="125">(F360/D360)-1</f>
        <v>0.41297382097376523</v>
      </c>
      <c r="J360" s="173"/>
      <c r="K360" s="117"/>
      <c r="L360" s="117"/>
      <c r="M360" s="117"/>
      <c r="N360" s="117"/>
    </row>
    <row r="361" spans="1:14">
      <c r="A361" s="115" t="s">
        <v>11</v>
      </c>
      <c r="B361" s="141">
        <f t="shared" ref="B361:B366" si="126">D361*104%</f>
        <v>32345.248000000003</v>
      </c>
      <c r="C361" s="55">
        <f>(D361/D360)-1</f>
        <v>0.39355904832998934</v>
      </c>
      <c r="D361" s="119">
        <f>AVERAGE(D348:D358)</f>
        <v>31101.200000000001</v>
      </c>
      <c r="E361" s="119">
        <f>AVERAGE(E348:E358)</f>
        <v>38878.800000000003</v>
      </c>
      <c r="F361" s="119">
        <f>AVERAGE(F348:F358)</f>
        <v>46902.8</v>
      </c>
      <c r="G361" s="119">
        <f>AVERAGE(G348:G358)</f>
        <v>31399.466428571428</v>
      </c>
      <c r="H361" s="50">
        <f t="shared" si="124"/>
        <v>0.80762437185744995</v>
      </c>
      <c r="I361" s="131">
        <f t="shared" si="125"/>
        <v>0.50807042815068226</v>
      </c>
      <c r="J361" s="55">
        <f>(G361/G360)-1</f>
        <v>9.9113218586230234E-2</v>
      </c>
      <c r="K361" s="117"/>
      <c r="L361" s="117"/>
      <c r="M361" s="117"/>
      <c r="N361" s="117"/>
    </row>
    <row r="362" spans="1:14">
      <c r="A362" s="174" t="s">
        <v>21</v>
      </c>
      <c r="B362" s="141">
        <f t="shared" si="126"/>
        <v>32902.480000000003</v>
      </c>
      <c r="C362" s="55">
        <f>(D362/D360)-1</f>
        <v>0.41756676951422667</v>
      </c>
      <c r="D362" s="119">
        <f>MEDIAN(D348:D358)</f>
        <v>31637</v>
      </c>
      <c r="E362" s="119">
        <f>MEDIAN(E348:E358)</f>
        <v>40496</v>
      </c>
      <c r="F362" s="119">
        <f>MEDIAN(F348:F358)</f>
        <v>49354</v>
      </c>
      <c r="G362" s="119">
        <f>MEDIAN(G348:G358)</f>
        <v>31604.475000000002</v>
      </c>
      <c r="H362" s="50">
        <f t="shared" si="124"/>
        <v>0.78043448735677601</v>
      </c>
      <c r="I362" s="131">
        <f t="shared" si="125"/>
        <v>0.56000885039668735</v>
      </c>
      <c r="J362" s="55">
        <f>(G362/G360)-1</f>
        <v>0.10628937972556707</v>
      </c>
      <c r="K362" s="117"/>
      <c r="L362" s="117"/>
      <c r="M362" s="117"/>
      <c r="N362" s="117"/>
    </row>
    <row r="363" spans="1:14">
      <c r="A363" s="115" t="s">
        <v>22</v>
      </c>
      <c r="B363" s="141" t="e">
        <f t="shared" si="126"/>
        <v>#DIV/0!</v>
      </c>
      <c r="C363" s="55" t="e">
        <f>(D363/D360)-1</f>
        <v>#DIV/0!</v>
      </c>
      <c r="D363" s="119" t="e">
        <f>AVERAGE(D348:D350)</f>
        <v>#DIV/0!</v>
      </c>
      <c r="E363" s="119" t="e">
        <f>AVERAGE(E348:E350)</f>
        <v>#DIV/0!</v>
      </c>
      <c r="F363" s="119" t="e">
        <f>AVERAGE(F348:F350)</f>
        <v>#DIV/0!</v>
      </c>
      <c r="G363" s="119" t="e">
        <f>AVERAGE(G348:G350)</f>
        <v>#DIV/0!</v>
      </c>
      <c r="H363" s="50" t="e">
        <f t="shared" si="124"/>
        <v>#DIV/0!</v>
      </c>
      <c r="I363" s="131" t="e">
        <f t="shared" si="125"/>
        <v>#DIV/0!</v>
      </c>
      <c r="J363" s="55" t="e">
        <f>(G363/G360)-1</f>
        <v>#DIV/0!</v>
      </c>
      <c r="K363" s="117"/>
      <c r="L363" s="117"/>
      <c r="M363" s="117"/>
      <c r="N363" s="117"/>
    </row>
    <row r="364" spans="1:14">
      <c r="A364" s="115" t="s">
        <v>23</v>
      </c>
      <c r="B364" s="141" t="e">
        <f t="shared" si="126"/>
        <v>#NUM!</v>
      </c>
      <c r="C364" s="55" t="e">
        <f>(D364/D360)-1</f>
        <v>#NUM!</v>
      </c>
      <c r="D364" s="119" t="e">
        <f>MEDIAN(D348:D350)</f>
        <v>#NUM!</v>
      </c>
      <c r="E364" s="119" t="e">
        <f>MEDIAN(E348:E350)</f>
        <v>#NUM!</v>
      </c>
      <c r="F364" s="119" t="e">
        <f>MEDIAN(F348:F350)</f>
        <v>#NUM!</v>
      </c>
      <c r="G364" s="119" t="e">
        <f>MEDIAN(G348:G350)</f>
        <v>#NUM!</v>
      </c>
      <c r="H364" s="50" t="e">
        <f t="shared" si="124"/>
        <v>#NUM!</v>
      </c>
      <c r="I364" s="131" t="e">
        <f t="shared" si="125"/>
        <v>#NUM!</v>
      </c>
      <c r="J364" s="55" t="e">
        <f>(G364/G360)-1</f>
        <v>#NUM!</v>
      </c>
      <c r="K364" s="117"/>
      <c r="L364" s="117"/>
      <c r="M364" s="117"/>
      <c r="N364" s="117"/>
    </row>
    <row r="365" spans="1:14">
      <c r="A365" s="115" t="s">
        <v>81</v>
      </c>
      <c r="B365" s="141">
        <f t="shared" si="126"/>
        <v>32345.248000000003</v>
      </c>
      <c r="C365" s="55">
        <f>(D365/D360)-1</f>
        <v>0.39355904832998934</v>
      </c>
      <c r="D365" s="119">
        <f>AVERAGE(D352:D358)</f>
        <v>31101.200000000001</v>
      </c>
      <c r="E365" s="119">
        <f>AVERAGE(E352:E358)</f>
        <v>38878.800000000003</v>
      </c>
      <c r="F365" s="119">
        <f>AVERAGE(F352:F358)</f>
        <v>46902.8</v>
      </c>
      <c r="G365" s="119">
        <f>AVERAGE(G352:G358)</f>
        <v>31399.466428571428</v>
      </c>
      <c r="H365" s="50">
        <f t="shared" si="124"/>
        <v>0.80762437185744995</v>
      </c>
      <c r="I365" s="131">
        <f t="shared" si="125"/>
        <v>0.50807042815068226</v>
      </c>
      <c r="J365" s="55">
        <f>(G365/G360)-1</f>
        <v>9.9113218586230234E-2</v>
      </c>
      <c r="K365" s="117"/>
      <c r="L365" s="117"/>
      <c r="M365" s="117"/>
      <c r="N365" s="117"/>
    </row>
    <row r="366" spans="1:14">
      <c r="A366" s="115" t="s">
        <v>80</v>
      </c>
      <c r="B366" s="141">
        <f t="shared" si="126"/>
        <v>32902.480000000003</v>
      </c>
      <c r="C366" s="55">
        <f>(D366/D360)-1</f>
        <v>0.41756676951422667</v>
      </c>
      <c r="D366" s="119">
        <f>MEDIAN(D352:D358)</f>
        <v>31637</v>
      </c>
      <c r="E366" s="119">
        <f>MEDIAN(E352:E358)</f>
        <v>40496</v>
      </c>
      <c r="F366" s="119">
        <f>MEDIAN(F352:F358)</f>
        <v>49354</v>
      </c>
      <c r="G366" s="119">
        <f>MEDIAN(G352:G358)</f>
        <v>31604.475000000002</v>
      </c>
      <c r="H366" s="50">
        <f t="shared" si="124"/>
        <v>0.78043448735677601</v>
      </c>
      <c r="I366" s="131">
        <f t="shared" si="125"/>
        <v>0.56000885039668735</v>
      </c>
      <c r="J366" s="55">
        <f>(G366/G360)-1</f>
        <v>0.10628937972556707</v>
      </c>
      <c r="K366" s="117"/>
      <c r="L366" s="117"/>
      <c r="M366" s="117"/>
      <c r="N366" s="117"/>
    </row>
    <row r="367" spans="1:14">
      <c r="A367" s="116" t="s">
        <v>24</v>
      </c>
      <c r="B367" s="142"/>
      <c r="C367" s="39">
        <v>63</v>
      </c>
      <c r="D367" s="123">
        <f>VLOOKUP(C367,'Curr Pay Plan'!$A$2:$D$100,2)</f>
        <v>31534.720000000001</v>
      </c>
      <c r="E367" s="123">
        <f>VLOOKUP(C367,'Curr Pay Plan'!$A$2:$D$100,3)</f>
        <v>38046.226905868913</v>
      </c>
      <c r="F367" s="123">
        <f>VLOOKUP(C367,'Curr Pay Plan'!$A$2:$D$100,4)</f>
        <v>44557.733811737831</v>
      </c>
      <c r="G367" s="124"/>
      <c r="H367" s="52"/>
      <c r="I367" s="53"/>
      <c r="J367" s="173"/>
      <c r="K367" s="117"/>
      <c r="L367" s="117"/>
      <c r="M367" s="117"/>
      <c r="N367" s="117"/>
    </row>
    <row r="368" spans="1:14">
      <c r="A368" s="116" t="s">
        <v>25</v>
      </c>
      <c r="B368" s="142"/>
      <c r="C368" s="39"/>
      <c r="D368" s="123"/>
      <c r="E368" s="123"/>
      <c r="F368" s="123"/>
      <c r="G368" s="125"/>
      <c r="H368" s="50"/>
      <c r="I368" s="51"/>
      <c r="J368" s="173"/>
    </row>
    <row r="369" spans="1:14" ht="28.9" customHeight="1">
      <c r="A369" s="334"/>
      <c r="B369" s="334"/>
      <c r="C369" s="334"/>
      <c r="D369" s="334"/>
      <c r="E369" s="334"/>
      <c r="F369" s="334"/>
      <c r="G369" s="334"/>
      <c r="H369" s="334"/>
      <c r="I369" s="334"/>
      <c r="J369" s="334"/>
    </row>
    <row r="370" spans="1:14">
      <c r="A370" s="162" t="s">
        <v>28</v>
      </c>
      <c r="B370" s="138"/>
      <c r="C370" s="34"/>
      <c r="D370" s="117"/>
      <c r="E370" s="117"/>
      <c r="F370" s="117"/>
      <c r="G370" s="117"/>
      <c r="H370" s="43"/>
      <c r="I370" s="51"/>
      <c r="K370" s="117"/>
      <c r="L370" s="117"/>
      <c r="M370" s="117"/>
      <c r="N370" s="117"/>
    </row>
    <row r="371" spans="1:14">
      <c r="A371" s="162" t="s">
        <v>31</v>
      </c>
      <c r="B371" s="138"/>
      <c r="C371" s="34"/>
      <c r="D371" s="117"/>
      <c r="E371" s="117"/>
      <c r="F371" s="117"/>
      <c r="G371" s="117"/>
      <c r="H371" s="43"/>
      <c r="I371" s="51"/>
      <c r="J371" s="14"/>
      <c r="K371" s="117"/>
      <c r="L371" s="117"/>
      <c r="M371" s="117"/>
      <c r="N371" s="117"/>
    </row>
    <row r="372" spans="1:14">
      <c r="A372" s="162" t="s">
        <v>187</v>
      </c>
      <c r="B372" s="138"/>
      <c r="C372" s="35"/>
      <c r="D372" s="117"/>
      <c r="E372" s="117"/>
      <c r="F372" s="117"/>
      <c r="G372" s="117"/>
      <c r="H372" s="43"/>
      <c r="I372" s="51"/>
      <c r="J372" s="115"/>
      <c r="K372" s="117"/>
      <c r="L372" s="117"/>
      <c r="M372" s="117"/>
      <c r="N372" s="117"/>
    </row>
    <row r="373" spans="1:14">
      <c r="C373" s="34"/>
      <c r="D373" s="117"/>
      <c r="E373" s="117"/>
      <c r="F373" s="117"/>
      <c r="G373" s="117"/>
      <c r="H373" s="43"/>
      <c r="I373" s="51"/>
      <c r="J373" s="14"/>
      <c r="K373" s="117"/>
      <c r="L373" s="117"/>
      <c r="M373" s="117"/>
      <c r="N373" s="117"/>
    </row>
    <row r="374" spans="1:14">
      <c r="A374" s="162" t="s">
        <v>188</v>
      </c>
      <c r="B374" s="138"/>
      <c r="C374" s="34"/>
      <c r="D374" s="117"/>
      <c r="E374" s="117"/>
      <c r="F374" s="117"/>
      <c r="G374" s="117"/>
      <c r="H374" s="43"/>
      <c r="I374" s="51"/>
      <c r="J374" s="14"/>
      <c r="K374" s="117"/>
      <c r="L374" s="117"/>
      <c r="M374" s="117"/>
      <c r="N374" s="117"/>
    </row>
    <row r="375" spans="1:14">
      <c r="A375" s="162" t="s">
        <v>29</v>
      </c>
      <c r="B375" s="138"/>
      <c r="C375" s="34"/>
      <c r="D375" s="117"/>
      <c r="E375" s="117"/>
      <c r="F375" s="117"/>
      <c r="G375" s="117"/>
      <c r="H375" s="43"/>
      <c r="I375" s="51"/>
      <c r="J375" s="14"/>
      <c r="K375" s="117"/>
      <c r="L375" s="117"/>
      <c r="M375" s="117"/>
      <c r="N375" s="117"/>
    </row>
    <row r="376" spans="1:14">
      <c r="A376" s="162" t="s">
        <v>189</v>
      </c>
      <c r="B376" s="138"/>
      <c r="C376" s="34"/>
      <c r="D376" s="117"/>
      <c r="E376" s="117"/>
      <c r="F376" s="117"/>
      <c r="G376" s="117"/>
      <c r="H376" s="43"/>
      <c r="I376" s="51"/>
      <c r="J376" s="14"/>
      <c r="K376" s="117"/>
      <c r="L376" s="117"/>
      <c r="M376" s="117"/>
      <c r="N376" s="117"/>
    </row>
    <row r="377" spans="1:14">
      <c r="A377" s="162" t="s">
        <v>32</v>
      </c>
      <c r="B377" s="138"/>
      <c r="C377" s="34"/>
      <c r="D377" s="117"/>
      <c r="E377" s="117"/>
      <c r="F377" s="117"/>
      <c r="G377" s="117"/>
      <c r="H377" s="43"/>
      <c r="I377" s="51"/>
      <c r="J377" s="14"/>
      <c r="K377" s="117"/>
      <c r="L377" s="117"/>
      <c r="M377" s="117"/>
      <c r="N377" s="117"/>
    </row>
    <row r="378" spans="1:14">
      <c r="A378" s="162" t="s">
        <v>33</v>
      </c>
      <c r="B378" s="138"/>
      <c r="C378" s="34"/>
      <c r="D378" s="117"/>
      <c r="E378" s="117"/>
      <c r="F378" s="117"/>
      <c r="G378" s="117"/>
      <c r="H378" s="43"/>
      <c r="I378" s="51"/>
      <c r="J378" s="14"/>
      <c r="K378" s="117"/>
      <c r="L378" s="117"/>
      <c r="M378" s="117"/>
      <c r="N378" s="117"/>
    </row>
    <row r="379" spans="1:14">
      <c r="A379" s="162" t="s">
        <v>34</v>
      </c>
      <c r="B379" s="138"/>
      <c r="C379" s="34"/>
      <c r="D379" s="117"/>
      <c r="E379" s="117"/>
      <c r="F379" s="117"/>
      <c r="G379" s="117"/>
      <c r="H379" s="43"/>
      <c r="I379" s="51"/>
      <c r="J379" s="14"/>
      <c r="K379" s="117"/>
      <c r="L379" s="117"/>
      <c r="M379" s="117"/>
      <c r="N379" s="117"/>
    </row>
    <row r="380" spans="1:14">
      <c r="A380" s="162" t="s">
        <v>35</v>
      </c>
      <c r="B380" s="138"/>
      <c r="C380" s="34"/>
      <c r="D380" s="119"/>
      <c r="E380" s="119"/>
      <c r="F380" s="119"/>
      <c r="G380" s="117"/>
      <c r="H380" s="43"/>
      <c r="I380" s="51"/>
      <c r="J380" s="14"/>
      <c r="K380" s="117"/>
      <c r="L380" s="117"/>
      <c r="M380" s="117"/>
      <c r="N380" s="117"/>
    </row>
    <row r="381" spans="1:14" ht="3.6" customHeight="1">
      <c r="A381" s="165"/>
      <c r="B381" s="166"/>
      <c r="C381" s="167"/>
      <c r="D381" s="168"/>
      <c r="E381" s="168"/>
      <c r="F381" s="168"/>
      <c r="G381" s="168"/>
      <c r="H381" s="169"/>
      <c r="I381" s="170"/>
      <c r="J381" s="166"/>
      <c r="K381" s="117"/>
      <c r="L381" s="117"/>
      <c r="M381" s="117"/>
      <c r="N381" s="117"/>
    </row>
    <row r="382" spans="1:14">
      <c r="A382" s="171"/>
      <c r="B382" s="172"/>
      <c r="C382" s="39"/>
      <c r="D382" s="121" t="e">
        <f>VLOOKUP(C382,'Curr Pay Plan'!$A$2:$D$100,2)</f>
        <v>#N/A</v>
      </c>
      <c r="E382" s="121" t="e">
        <f>VLOOKUP(C382,'Curr Pay Plan'!$A$2:$D$100,3)</f>
        <v>#N/A</v>
      </c>
      <c r="F382" s="121" t="e">
        <f>VLOOKUP(C382,'Curr Pay Plan'!$A$2:$D$100,4)</f>
        <v>#N/A</v>
      </c>
      <c r="G382" s="124"/>
      <c r="H382" s="52" t="e">
        <f t="shared" ref="H382:H388" si="127">G382/E382</f>
        <v>#N/A</v>
      </c>
      <c r="I382" s="53" t="e">
        <f t="shared" ref="I382:I388" si="128">(F382/D382)-1</f>
        <v>#N/A</v>
      </c>
      <c r="J382" s="173"/>
      <c r="K382" s="117"/>
      <c r="L382" s="117"/>
      <c r="M382" s="117"/>
      <c r="N382" s="117"/>
    </row>
    <row r="383" spans="1:14">
      <c r="A383" s="115" t="s">
        <v>11</v>
      </c>
      <c r="B383" s="141" t="e">
        <f t="shared" ref="B383:B388" si="129">D383*104%</f>
        <v>#DIV/0!</v>
      </c>
      <c r="C383" s="55" t="e">
        <f>(D383/D382)-1</f>
        <v>#DIV/0!</v>
      </c>
      <c r="D383" s="119" t="e">
        <f>AVERAGE(D370:D380)</f>
        <v>#DIV/0!</v>
      </c>
      <c r="E383" s="119" t="e">
        <f>AVERAGE(E370:E380)</f>
        <v>#DIV/0!</v>
      </c>
      <c r="F383" s="119" t="e">
        <f>AVERAGE(F370:F380)</f>
        <v>#DIV/0!</v>
      </c>
      <c r="G383" s="119" t="e">
        <f>AVERAGE(G370:G380)</f>
        <v>#DIV/0!</v>
      </c>
      <c r="H383" s="50" t="e">
        <f t="shared" si="127"/>
        <v>#DIV/0!</v>
      </c>
      <c r="I383" s="131" t="e">
        <f t="shared" si="128"/>
        <v>#DIV/0!</v>
      </c>
      <c r="J383" s="55" t="e">
        <f>(G383/G382)-1</f>
        <v>#DIV/0!</v>
      </c>
      <c r="K383" s="117"/>
      <c r="L383" s="117"/>
      <c r="M383" s="117"/>
      <c r="N383" s="117"/>
    </row>
    <row r="384" spans="1:14">
      <c r="A384" s="174" t="s">
        <v>21</v>
      </c>
      <c r="B384" s="141" t="e">
        <f t="shared" si="129"/>
        <v>#NUM!</v>
      </c>
      <c r="C384" s="55" t="e">
        <f>(D384/D382)-1</f>
        <v>#NUM!</v>
      </c>
      <c r="D384" s="119" t="e">
        <f>MEDIAN(D370:D380)</f>
        <v>#NUM!</v>
      </c>
      <c r="E384" s="119" t="e">
        <f>MEDIAN(E370:E380)</f>
        <v>#NUM!</v>
      </c>
      <c r="F384" s="119" t="e">
        <f>MEDIAN(F370:F380)</f>
        <v>#NUM!</v>
      </c>
      <c r="G384" s="119" t="e">
        <f>MEDIAN(G370:G380)</f>
        <v>#NUM!</v>
      </c>
      <c r="H384" s="50" t="e">
        <f t="shared" si="127"/>
        <v>#NUM!</v>
      </c>
      <c r="I384" s="131" t="e">
        <f t="shared" si="128"/>
        <v>#NUM!</v>
      </c>
      <c r="J384" s="55" t="e">
        <f>(G384/G382)-1</f>
        <v>#NUM!</v>
      </c>
      <c r="K384" s="117"/>
      <c r="L384" s="117"/>
      <c r="M384" s="117"/>
      <c r="N384" s="117"/>
    </row>
    <row r="385" spans="1:14">
      <c r="A385" s="115" t="s">
        <v>22</v>
      </c>
      <c r="B385" s="141" t="e">
        <f t="shared" si="129"/>
        <v>#DIV/0!</v>
      </c>
      <c r="C385" s="55" t="e">
        <f>(D385/D382)-1</f>
        <v>#DIV/0!</v>
      </c>
      <c r="D385" s="119" t="e">
        <f>AVERAGE(D370:D372)</f>
        <v>#DIV/0!</v>
      </c>
      <c r="E385" s="119" t="e">
        <f>AVERAGE(E370:E372)</f>
        <v>#DIV/0!</v>
      </c>
      <c r="F385" s="119" t="e">
        <f>AVERAGE(F370:F372)</f>
        <v>#DIV/0!</v>
      </c>
      <c r="G385" s="119" t="e">
        <f>AVERAGE(G370:G372)</f>
        <v>#DIV/0!</v>
      </c>
      <c r="H385" s="50" t="e">
        <f t="shared" si="127"/>
        <v>#DIV/0!</v>
      </c>
      <c r="I385" s="131" t="e">
        <f t="shared" si="128"/>
        <v>#DIV/0!</v>
      </c>
      <c r="J385" s="55" t="e">
        <f>(G385/G382)-1</f>
        <v>#DIV/0!</v>
      </c>
      <c r="K385" s="117"/>
      <c r="L385" s="117"/>
      <c r="M385" s="117"/>
      <c r="N385" s="117"/>
    </row>
    <row r="386" spans="1:14">
      <c r="A386" s="115" t="s">
        <v>23</v>
      </c>
      <c r="B386" s="141" t="e">
        <f t="shared" si="129"/>
        <v>#NUM!</v>
      </c>
      <c r="C386" s="55" t="e">
        <f>(D386/D382)-1</f>
        <v>#NUM!</v>
      </c>
      <c r="D386" s="119" t="e">
        <f>MEDIAN(D370:D372)</f>
        <v>#NUM!</v>
      </c>
      <c r="E386" s="119" t="e">
        <f>MEDIAN(E370:E372)</f>
        <v>#NUM!</v>
      </c>
      <c r="F386" s="119" t="e">
        <f>MEDIAN(F370:F372)</f>
        <v>#NUM!</v>
      </c>
      <c r="G386" s="119" t="e">
        <f>MEDIAN(G370:G372)</f>
        <v>#NUM!</v>
      </c>
      <c r="H386" s="50" t="e">
        <f t="shared" si="127"/>
        <v>#NUM!</v>
      </c>
      <c r="I386" s="131" t="e">
        <f t="shared" si="128"/>
        <v>#NUM!</v>
      </c>
      <c r="J386" s="55" t="e">
        <f>(G386/G382)-1</f>
        <v>#NUM!</v>
      </c>
      <c r="K386" s="117"/>
      <c r="L386" s="117"/>
      <c r="M386" s="117"/>
      <c r="N386" s="117"/>
    </row>
    <row r="387" spans="1:14">
      <c r="A387" s="115" t="s">
        <v>81</v>
      </c>
      <c r="B387" s="141" t="e">
        <f t="shared" si="129"/>
        <v>#DIV/0!</v>
      </c>
      <c r="C387" s="55" t="e">
        <f>(D387/D382)-1</f>
        <v>#DIV/0!</v>
      </c>
      <c r="D387" s="119" t="e">
        <f>AVERAGE(D374:D380)</f>
        <v>#DIV/0!</v>
      </c>
      <c r="E387" s="119" t="e">
        <f>AVERAGE(E374:E380)</f>
        <v>#DIV/0!</v>
      </c>
      <c r="F387" s="119" t="e">
        <f>AVERAGE(F374:F380)</f>
        <v>#DIV/0!</v>
      </c>
      <c r="G387" s="119" t="e">
        <f>AVERAGE(G374:G380)</f>
        <v>#DIV/0!</v>
      </c>
      <c r="H387" s="50" t="e">
        <f t="shared" si="127"/>
        <v>#DIV/0!</v>
      </c>
      <c r="I387" s="131" t="e">
        <f t="shared" si="128"/>
        <v>#DIV/0!</v>
      </c>
      <c r="J387" s="55" t="e">
        <f>(G387/G382)-1</f>
        <v>#DIV/0!</v>
      </c>
      <c r="K387" s="117"/>
      <c r="L387" s="117"/>
      <c r="M387" s="117"/>
      <c r="N387" s="117"/>
    </row>
    <row r="388" spans="1:14">
      <c r="A388" s="115" t="s">
        <v>80</v>
      </c>
      <c r="B388" s="141" t="e">
        <f t="shared" si="129"/>
        <v>#NUM!</v>
      </c>
      <c r="C388" s="55" t="e">
        <f>(D388/D382)-1</f>
        <v>#NUM!</v>
      </c>
      <c r="D388" s="119" t="e">
        <f>MEDIAN(D374:D380)</f>
        <v>#NUM!</v>
      </c>
      <c r="E388" s="119" t="e">
        <f>MEDIAN(E374:E380)</f>
        <v>#NUM!</v>
      </c>
      <c r="F388" s="119" t="e">
        <f>MEDIAN(F374:F380)</f>
        <v>#NUM!</v>
      </c>
      <c r="G388" s="119" t="e">
        <f>MEDIAN(G374:G380)</f>
        <v>#NUM!</v>
      </c>
      <c r="H388" s="50" t="e">
        <f t="shared" si="127"/>
        <v>#NUM!</v>
      </c>
      <c r="I388" s="131" t="e">
        <f t="shared" si="128"/>
        <v>#NUM!</v>
      </c>
      <c r="J388" s="55" t="e">
        <f>(G388/G382)-1</f>
        <v>#NUM!</v>
      </c>
      <c r="K388" s="117"/>
      <c r="L388" s="117"/>
      <c r="M388" s="117"/>
      <c r="N388" s="117"/>
    </row>
    <row r="389" spans="1:14">
      <c r="A389" s="116" t="s">
        <v>24</v>
      </c>
      <c r="B389" s="142"/>
      <c r="C389" s="39"/>
      <c r="D389" s="123" t="e">
        <f>VLOOKUP(C389,'Curr Pay Plan'!$A$2:$D$100,2)</f>
        <v>#N/A</v>
      </c>
      <c r="E389" s="123" t="e">
        <f>VLOOKUP(C389,'Curr Pay Plan'!$A$2:$D$100,3)</f>
        <v>#N/A</v>
      </c>
      <c r="F389" s="123" t="e">
        <f>VLOOKUP(C389,'Curr Pay Plan'!$A$2:$D$100,4)</f>
        <v>#N/A</v>
      </c>
      <c r="G389" s="124"/>
      <c r="H389" s="52"/>
      <c r="I389" s="53"/>
      <c r="J389" s="173"/>
      <c r="K389" s="117"/>
      <c r="L389" s="117"/>
      <c r="M389" s="117"/>
      <c r="N389" s="117"/>
    </row>
    <row r="390" spans="1:14">
      <c r="A390" s="116" t="s">
        <v>25</v>
      </c>
      <c r="B390" s="142"/>
      <c r="C390" s="39"/>
      <c r="D390" s="123"/>
      <c r="E390" s="123"/>
      <c r="F390" s="123"/>
      <c r="G390" s="125"/>
      <c r="H390" s="50"/>
      <c r="I390" s="51"/>
      <c r="J390" s="173"/>
    </row>
    <row r="391" spans="1:14" ht="28.9" customHeight="1">
      <c r="A391" s="334"/>
      <c r="B391" s="334"/>
      <c r="C391" s="334"/>
      <c r="D391" s="334"/>
      <c r="E391" s="334"/>
      <c r="F391" s="334"/>
      <c r="G391" s="334"/>
      <c r="H391" s="334"/>
      <c r="I391" s="334"/>
      <c r="J391" s="334"/>
    </row>
  </sheetData>
  <mergeCells count="18">
    <mergeCell ref="A215:J215"/>
    <mergeCell ref="A23:J23"/>
    <mergeCell ref="A45:J45"/>
    <mergeCell ref="A67:J67"/>
    <mergeCell ref="A133:J133"/>
    <mergeCell ref="A156:J156"/>
    <mergeCell ref="A178:J178"/>
    <mergeCell ref="A200:J200"/>
    <mergeCell ref="A89:J89"/>
    <mergeCell ref="A111:J111"/>
    <mergeCell ref="A347:J347"/>
    <mergeCell ref="A369:J369"/>
    <mergeCell ref="A391:J391"/>
    <mergeCell ref="A237:J237"/>
    <mergeCell ref="A259:J259"/>
    <mergeCell ref="A281:J281"/>
    <mergeCell ref="A303:J303"/>
    <mergeCell ref="A325:J325"/>
  </mergeCells>
  <phoneticPr fontId="18" type="noConversion"/>
  <printOptions horizontalCentered="1" verticalCentered="1"/>
  <pageMargins left="0.7" right="0.7" top="0.75" bottom="0.75" header="0.3" footer="0.3"/>
  <pageSetup orientation="landscape" horizontalDpi="4294967293" r:id="rId1"/>
  <headerFooter>
    <oddHeader>&amp;C
&amp;"-,Bold"&amp;16Sheriff - Detention - Telecommunications - Animal Control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07"/>
  <sheetViews>
    <sheetView zoomScaleNormal="100" workbookViewId="0">
      <pane ySplit="1" topLeftCell="A92" activePane="bottomLeft" state="frozen"/>
      <selection pane="bottomLeft" activeCell="A3" sqref="A3"/>
    </sheetView>
  </sheetViews>
  <sheetFormatPr defaultColWidth="8.85546875" defaultRowHeight="15"/>
  <cols>
    <col min="1" max="1" width="37" style="14" customWidth="1"/>
    <col min="2" max="2" width="9.42578125" style="11" customWidth="1"/>
    <col min="3" max="3" width="4" style="11" bestFit="1" customWidth="1"/>
    <col min="4" max="9" width="8.28515625" style="11" customWidth="1"/>
    <col min="10" max="10" width="28.28515625" style="14" bestFit="1" customWidth="1"/>
    <col min="11" max="16384" width="8.85546875" style="6"/>
  </cols>
  <sheetData>
    <row r="1" spans="1:14" s="11" customFormat="1" ht="30">
      <c r="A1" s="10" t="s">
        <v>18</v>
      </c>
      <c r="B1" s="15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188</v>
      </c>
      <c r="B2" s="138"/>
      <c r="C2" s="34"/>
      <c r="D2" s="293">
        <v>66699</v>
      </c>
      <c r="E2" s="292">
        <v>79152</v>
      </c>
      <c r="F2" s="293">
        <v>93954</v>
      </c>
      <c r="G2" s="117">
        <v>74985</v>
      </c>
      <c r="H2" s="43">
        <f t="shared" ref="H2:H8" si="0">G2/E2</f>
        <v>0.94735445724681622</v>
      </c>
      <c r="I2" s="51">
        <f t="shared" ref="I2:I8" si="1">(F2/D2)-1</f>
        <v>0.40862681599424278</v>
      </c>
      <c r="J2" s="15" t="s">
        <v>70</v>
      </c>
      <c r="K2" s="29"/>
      <c r="L2" s="29"/>
      <c r="M2" s="29"/>
      <c r="N2" s="29"/>
    </row>
    <row r="3" spans="1:14">
      <c r="A3" s="31" t="s">
        <v>29</v>
      </c>
      <c r="B3" s="138"/>
      <c r="C3" s="34"/>
      <c r="D3" s="126">
        <v>62397.961600000002</v>
      </c>
      <c r="E3" s="126">
        <v>82677.299119999996</v>
      </c>
      <c r="F3" s="126">
        <v>102956.63664</v>
      </c>
      <c r="G3" s="107">
        <v>77315.236000000004</v>
      </c>
      <c r="H3" s="43">
        <f t="shared" si="0"/>
        <v>0.93514467481312669</v>
      </c>
      <c r="I3" s="51">
        <f t="shared" si="1"/>
        <v>0.64999999999999991</v>
      </c>
      <c r="J3" s="15" t="s">
        <v>122</v>
      </c>
      <c r="K3" s="29"/>
      <c r="L3" s="29"/>
      <c r="M3" s="29"/>
      <c r="N3" s="29"/>
    </row>
    <row r="4" spans="1:14">
      <c r="A4" s="31" t="s">
        <v>189</v>
      </c>
      <c r="B4" s="138"/>
      <c r="C4" s="34"/>
      <c r="D4" s="292">
        <v>71919</v>
      </c>
      <c r="E4" s="292">
        <v>91697</v>
      </c>
      <c r="F4" s="292">
        <v>111475</v>
      </c>
      <c r="G4" s="107">
        <v>84039</v>
      </c>
      <c r="H4" s="43">
        <f t="shared" si="0"/>
        <v>0.91648581742041724</v>
      </c>
      <c r="I4" s="51">
        <f t="shared" si="1"/>
        <v>0.55000764749231768</v>
      </c>
      <c r="J4" s="40" t="s">
        <v>70</v>
      </c>
      <c r="K4" s="29"/>
      <c r="L4" s="29"/>
      <c r="M4" s="29"/>
      <c r="N4" s="29"/>
    </row>
    <row r="5" spans="1:14">
      <c r="A5" s="31" t="s">
        <v>32</v>
      </c>
      <c r="B5" s="138"/>
      <c r="C5" s="34"/>
      <c r="D5" s="295">
        <v>88746</v>
      </c>
      <c r="E5" s="295">
        <v>113595</v>
      </c>
      <c r="F5" s="295">
        <v>138444</v>
      </c>
      <c r="G5" s="114">
        <v>124870.51</v>
      </c>
      <c r="H5" s="43">
        <f t="shared" si="0"/>
        <v>1.0992606188652669</v>
      </c>
      <c r="I5" s="51">
        <f t="shared" si="1"/>
        <v>0.5600027043472382</v>
      </c>
      <c r="J5" s="15" t="s">
        <v>99</v>
      </c>
      <c r="K5" s="29"/>
      <c r="L5" s="29"/>
      <c r="M5" s="29"/>
      <c r="N5" s="29"/>
    </row>
    <row r="6" spans="1:14">
      <c r="A6" s="31" t="s">
        <v>33</v>
      </c>
      <c r="B6" s="138"/>
      <c r="C6" s="34"/>
      <c r="D6" s="107">
        <v>78603</v>
      </c>
      <c r="E6" s="107">
        <v>98259</v>
      </c>
      <c r="F6" s="107">
        <v>117915</v>
      </c>
      <c r="G6" s="107">
        <v>104374.39999999999</v>
      </c>
      <c r="H6" s="43">
        <f t="shared" si="0"/>
        <v>1.0622375558473014</v>
      </c>
      <c r="I6" s="51">
        <f t="shared" si="1"/>
        <v>0.5001335826876836</v>
      </c>
      <c r="J6" s="40" t="s">
        <v>70</v>
      </c>
      <c r="K6" s="29"/>
      <c r="L6" s="29"/>
      <c r="M6" s="29"/>
      <c r="N6" s="29"/>
    </row>
    <row r="7" spans="1:14">
      <c r="A7" s="31" t="s">
        <v>34</v>
      </c>
      <c r="B7" s="138"/>
      <c r="C7" s="34"/>
      <c r="D7" s="292">
        <v>94831</v>
      </c>
      <c r="E7" s="292">
        <v>118539</v>
      </c>
      <c r="F7" s="292">
        <v>142247</v>
      </c>
      <c r="G7" s="107">
        <v>92284</v>
      </c>
      <c r="H7" s="43">
        <f t="shared" si="0"/>
        <v>0.77851171344452041</v>
      </c>
      <c r="I7" s="51">
        <f t="shared" si="1"/>
        <v>0.5000052725374613</v>
      </c>
      <c r="J7" s="15" t="s">
        <v>70</v>
      </c>
      <c r="K7" s="29"/>
      <c r="L7" s="29"/>
      <c r="M7" s="29"/>
      <c r="N7" s="29"/>
    </row>
    <row r="8" spans="1:14">
      <c r="A8" s="31" t="s">
        <v>35</v>
      </c>
      <c r="B8" s="138"/>
      <c r="C8" s="34"/>
      <c r="D8" s="292">
        <v>68269</v>
      </c>
      <c r="E8" s="292">
        <v>87043</v>
      </c>
      <c r="F8" s="292">
        <v>105817</v>
      </c>
      <c r="G8" s="107">
        <v>69163</v>
      </c>
      <c r="H8" s="43">
        <f t="shared" si="0"/>
        <v>0.79458428592764496</v>
      </c>
      <c r="I8" s="51">
        <f t="shared" si="1"/>
        <v>0.55000073239684188</v>
      </c>
      <c r="J8" s="15" t="s">
        <v>70</v>
      </c>
      <c r="K8" s="29"/>
      <c r="L8" s="29"/>
      <c r="M8" s="29"/>
      <c r="N8" s="29"/>
    </row>
    <row r="9" spans="1:14" ht="4.9000000000000004" customHeight="1">
      <c r="A9" s="56"/>
      <c r="B9" s="139"/>
      <c r="C9" s="36"/>
      <c r="D9" s="120"/>
      <c r="E9" s="120"/>
      <c r="F9" s="120"/>
      <c r="G9" s="120"/>
      <c r="H9" s="57"/>
      <c r="I9" s="58"/>
      <c r="J9" s="59"/>
      <c r="K9" s="29"/>
      <c r="L9" s="29"/>
      <c r="M9" s="29"/>
      <c r="N9" s="29"/>
    </row>
    <row r="10" spans="1:14">
      <c r="A10" s="4" t="s">
        <v>70</v>
      </c>
      <c r="B10" s="140"/>
      <c r="C10" s="37">
        <v>76</v>
      </c>
      <c r="D10" s="121">
        <f>VLOOKUP(C10,'Curr Pay Plan'!$A$2:$D$100,2)</f>
        <v>59921.93</v>
      </c>
      <c r="E10" s="121">
        <f>VLOOKUP(C10,'Curr Pay Plan'!$A$2:$D$100,3)</f>
        <v>72295.024196111262</v>
      </c>
      <c r="F10" s="121">
        <f>VLOOKUP(C10,'Curr Pay Plan'!$A$2:$D$100,4)</f>
        <v>84668.118392222517</v>
      </c>
      <c r="G10" s="122">
        <v>69491</v>
      </c>
      <c r="H10" s="47">
        <f t="shared" ref="H10:H12" si="2">G10/E10</f>
        <v>0.96121414679238615</v>
      </c>
      <c r="I10" s="48">
        <f t="shared" ref="I10:I12" si="3">(F10/D10)-1</f>
        <v>0.41297382097376567</v>
      </c>
      <c r="J10" s="60"/>
      <c r="K10" s="7"/>
      <c r="L10" s="7"/>
      <c r="M10" s="7"/>
      <c r="N10" s="7"/>
    </row>
    <row r="11" spans="1:14">
      <c r="A11" s="12" t="s">
        <v>11</v>
      </c>
      <c r="B11" s="119">
        <f>D11*104%</f>
        <v>78960.508580571448</v>
      </c>
      <c r="C11" s="34"/>
      <c r="D11" s="119">
        <f>AVERAGE(D2:D8)</f>
        <v>75923.565942857153</v>
      </c>
      <c r="E11" s="119">
        <f>AVERAGE(E2:E8)</f>
        <v>95851.757017142852</v>
      </c>
      <c r="F11" s="119">
        <f>AVERAGE(F2:F8)</f>
        <v>116115.51951999999</v>
      </c>
      <c r="G11" s="119">
        <f>AVERAGE(G2:G8)</f>
        <v>89575.877999999997</v>
      </c>
      <c r="H11" s="50">
        <f t="shared" si="2"/>
        <v>0.93452515412919945</v>
      </c>
      <c r="I11" s="51">
        <f t="shared" si="3"/>
        <v>0.52937389172938443</v>
      </c>
      <c r="J11" s="19"/>
      <c r="K11" s="29"/>
      <c r="L11" s="29"/>
      <c r="M11" s="29"/>
      <c r="N11" s="29"/>
    </row>
    <row r="12" spans="1:14">
      <c r="A12" s="54" t="s">
        <v>21</v>
      </c>
      <c r="B12" s="119">
        <f>D12*104%</f>
        <v>74795.760000000009</v>
      </c>
      <c r="C12" s="34"/>
      <c r="D12" s="119">
        <f>MEDIAN(D2:D8)</f>
        <v>71919</v>
      </c>
      <c r="E12" s="119">
        <f>MEDIAN(E2:E8)</f>
        <v>91697</v>
      </c>
      <c r="F12" s="119">
        <f>MEDIAN(F2:F8)</f>
        <v>111475</v>
      </c>
      <c r="G12" s="119">
        <f>MEDIAN(G2:G8)</f>
        <v>84039</v>
      </c>
      <c r="H12" s="50">
        <f t="shared" si="2"/>
        <v>0.91648581742041724</v>
      </c>
      <c r="I12" s="51">
        <f t="shared" si="3"/>
        <v>0.55000764749231768</v>
      </c>
      <c r="J12" s="19"/>
      <c r="K12" s="29"/>
      <c r="L12" s="29"/>
      <c r="M12" s="29"/>
      <c r="N12" s="29"/>
    </row>
    <row r="13" spans="1:14">
      <c r="A13" s="24" t="s">
        <v>24</v>
      </c>
      <c r="B13" s="142"/>
      <c r="C13" s="39">
        <v>81</v>
      </c>
      <c r="D13" s="123">
        <f>VLOOKUP(C13,'Prop Grds'!$A$2:$D$46,2)</f>
        <v>73721.005185987407</v>
      </c>
      <c r="E13" s="123">
        <f>VLOOKUP(C13,'Prop Grds'!$A$2:$D$46,3)</f>
        <v>92151.256482484256</v>
      </c>
      <c r="F13" s="123">
        <f>VLOOKUP(C13,'Prop Grds'!$A$2:$D$46,4)</f>
        <v>110581.50777898112</v>
      </c>
      <c r="G13" s="124"/>
      <c r="H13" s="52"/>
      <c r="I13" s="53"/>
      <c r="J13" s="19"/>
      <c r="K13" s="29"/>
      <c r="L13" s="29"/>
      <c r="M13" s="29"/>
      <c r="N13" s="29"/>
    </row>
    <row r="14" spans="1:14">
      <c r="A14" s="23" t="s">
        <v>25</v>
      </c>
      <c r="B14" s="142"/>
      <c r="C14" s="39"/>
      <c r="D14" s="123"/>
      <c r="E14" s="123"/>
      <c r="F14" s="123"/>
      <c r="G14" s="125"/>
      <c r="H14" s="50"/>
      <c r="I14" s="51"/>
      <c r="J14" s="61"/>
    </row>
    <row r="15" spans="1:14" ht="28.9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324"/>
    </row>
    <row r="16" spans="1:14">
      <c r="A16" s="31" t="s">
        <v>28</v>
      </c>
      <c r="B16" s="138"/>
      <c r="C16" s="34"/>
      <c r="D16" s="117"/>
      <c r="E16" s="117"/>
      <c r="F16" s="117"/>
      <c r="G16" s="117"/>
      <c r="H16" s="43"/>
      <c r="I16" s="51"/>
      <c r="J16" s="15" t="s">
        <v>148</v>
      </c>
      <c r="K16" s="29"/>
      <c r="L16" s="29"/>
      <c r="M16" s="29"/>
      <c r="N16" s="29"/>
    </row>
    <row r="17" spans="1:14">
      <c r="A17" s="31" t="s">
        <v>31</v>
      </c>
      <c r="B17" s="138"/>
      <c r="C17" s="34"/>
      <c r="D17" s="117"/>
      <c r="E17" s="117"/>
      <c r="F17" s="117"/>
      <c r="G17" s="117"/>
      <c r="H17" s="43"/>
      <c r="I17" s="51"/>
      <c r="J17" s="15" t="s">
        <v>148</v>
      </c>
      <c r="K17" s="29"/>
      <c r="L17" s="29"/>
      <c r="M17" s="29"/>
      <c r="N17" s="29"/>
    </row>
    <row r="18" spans="1:14">
      <c r="A18" s="31" t="s">
        <v>187</v>
      </c>
      <c r="B18" s="138"/>
      <c r="C18" s="35"/>
      <c r="D18" s="293">
        <v>49025</v>
      </c>
      <c r="E18" s="293">
        <v>64958</v>
      </c>
      <c r="F18" s="293">
        <v>80891</v>
      </c>
      <c r="G18" s="117"/>
      <c r="H18" s="43"/>
      <c r="I18" s="51"/>
      <c r="J18" s="15" t="s">
        <v>1317</v>
      </c>
      <c r="K18" s="29"/>
      <c r="L18" s="29"/>
      <c r="M18" s="29"/>
      <c r="N18" s="29"/>
    </row>
    <row r="19" spans="1:14">
      <c r="A19" s="13"/>
      <c r="C19" s="34"/>
      <c r="D19" s="117"/>
      <c r="E19" s="117"/>
      <c r="F19" s="117"/>
      <c r="G19" s="117"/>
      <c r="H19" s="43"/>
      <c r="I19" s="51"/>
      <c r="J19" s="15"/>
      <c r="K19" s="29"/>
      <c r="L19" s="29"/>
      <c r="M19" s="29"/>
      <c r="N19" s="29"/>
    </row>
    <row r="20" spans="1:14">
      <c r="A20" s="31" t="s">
        <v>188</v>
      </c>
      <c r="B20" s="138"/>
      <c r="C20" s="34"/>
      <c r="D20" s="117"/>
      <c r="E20" s="107"/>
      <c r="F20" s="117"/>
      <c r="G20" s="117"/>
      <c r="H20" s="43" t="e">
        <f t="shared" ref="H20:H26" si="4">G20/E20</f>
        <v>#DIV/0!</v>
      </c>
      <c r="I20" s="51" t="e">
        <f t="shared" ref="I20:I26" si="5">(F20/D20)-1</f>
        <v>#DIV/0!</v>
      </c>
      <c r="J20" s="15"/>
      <c r="K20" s="29"/>
      <c r="L20" s="29"/>
      <c r="M20" s="29"/>
      <c r="N20" s="29"/>
    </row>
    <row r="21" spans="1:14">
      <c r="A21" s="31" t="s">
        <v>29</v>
      </c>
      <c r="B21" s="138"/>
      <c r="C21" s="34"/>
      <c r="D21" s="126">
        <v>40214.736265599997</v>
      </c>
      <c r="E21" s="126">
        <v>53284.52555192</v>
      </c>
      <c r="F21" s="126">
        <v>66354.314838239996</v>
      </c>
      <c r="G21" s="107">
        <v>56288.68</v>
      </c>
      <c r="H21" s="43">
        <f t="shared" si="4"/>
        <v>1.0563794913619486</v>
      </c>
      <c r="I21" s="51">
        <f t="shared" si="5"/>
        <v>0.65000000000000013</v>
      </c>
      <c r="J21" s="15" t="s">
        <v>125</v>
      </c>
      <c r="K21" s="29"/>
      <c r="L21" s="29"/>
      <c r="M21" s="29"/>
      <c r="N21" s="29"/>
    </row>
    <row r="22" spans="1:14">
      <c r="A22" s="31" t="s">
        <v>189</v>
      </c>
      <c r="B22" s="138"/>
      <c r="C22" s="34"/>
      <c r="D22" s="292">
        <v>49236</v>
      </c>
      <c r="E22" s="292">
        <v>62776</v>
      </c>
      <c r="F22" s="292">
        <v>76316</v>
      </c>
      <c r="G22" s="107">
        <v>51366</v>
      </c>
      <c r="H22" s="43">
        <f t="shared" si="4"/>
        <v>0.81824264049955397</v>
      </c>
      <c r="I22" s="51">
        <f t="shared" si="5"/>
        <v>0.55000406206840524</v>
      </c>
      <c r="J22" s="15"/>
      <c r="K22" s="29"/>
      <c r="L22" s="29"/>
      <c r="M22" s="29"/>
      <c r="N22" s="29"/>
    </row>
    <row r="23" spans="1:14">
      <c r="A23" s="31" t="s">
        <v>32</v>
      </c>
      <c r="B23" s="138"/>
      <c r="C23" s="34"/>
      <c r="D23" s="295">
        <v>43926</v>
      </c>
      <c r="E23" s="295">
        <v>56226</v>
      </c>
      <c r="F23" s="295">
        <v>68526</v>
      </c>
      <c r="G23" s="114">
        <v>64771.199999999997</v>
      </c>
      <c r="H23" s="43">
        <f t="shared" si="4"/>
        <v>1.1519795112581368</v>
      </c>
      <c r="I23" s="51">
        <f t="shared" si="5"/>
        <v>0.56003278240677501</v>
      </c>
      <c r="J23" s="15" t="s">
        <v>100</v>
      </c>
      <c r="K23" s="29"/>
      <c r="L23" s="29"/>
      <c r="M23" s="29"/>
      <c r="N23" s="29"/>
    </row>
    <row r="24" spans="1:14">
      <c r="A24" s="31" t="s">
        <v>33</v>
      </c>
      <c r="B24" s="138"/>
      <c r="C24" s="34"/>
      <c r="D24" s="107">
        <v>49839.28889550938</v>
      </c>
      <c r="E24" s="107">
        <v>62307.662816177311</v>
      </c>
      <c r="F24" s="107">
        <v>74776.036736845257</v>
      </c>
      <c r="G24" s="107">
        <v>55598.400000000001</v>
      </c>
      <c r="H24" s="43">
        <f t="shared" si="4"/>
        <v>0.89232042235364761</v>
      </c>
      <c r="I24" s="51">
        <f t="shared" si="5"/>
        <v>0.50034317089910818</v>
      </c>
      <c r="J24" s="15" t="s">
        <v>129</v>
      </c>
      <c r="K24" s="29"/>
      <c r="L24" s="29"/>
      <c r="M24" s="29"/>
      <c r="N24" s="29"/>
    </row>
    <row r="25" spans="1:14">
      <c r="A25" s="31" t="s">
        <v>34</v>
      </c>
      <c r="B25" s="138"/>
      <c r="C25" s="34"/>
      <c r="D25" s="292">
        <v>58218</v>
      </c>
      <c r="E25" s="292">
        <v>72773</v>
      </c>
      <c r="F25" s="292">
        <v>87327</v>
      </c>
      <c r="G25" s="107">
        <v>59079</v>
      </c>
      <c r="H25" s="43">
        <f t="shared" si="4"/>
        <v>0.81182581451912106</v>
      </c>
      <c r="I25" s="51">
        <f t="shared" si="5"/>
        <v>0.5</v>
      </c>
      <c r="J25" s="15" t="s">
        <v>140</v>
      </c>
      <c r="K25" s="29"/>
      <c r="L25" s="29"/>
      <c r="M25" s="29"/>
      <c r="N25" s="29"/>
    </row>
    <row r="26" spans="1:14">
      <c r="A26" s="31" t="s">
        <v>35</v>
      </c>
      <c r="B26" s="138"/>
      <c r="C26" s="34"/>
      <c r="D26" s="292">
        <v>42151</v>
      </c>
      <c r="E26" s="292">
        <v>53743</v>
      </c>
      <c r="F26" s="292">
        <v>65334</v>
      </c>
      <c r="G26" s="107">
        <v>46079</v>
      </c>
      <c r="H26" s="43">
        <f t="shared" si="4"/>
        <v>0.85739538172413154</v>
      </c>
      <c r="I26" s="51">
        <f t="shared" si="5"/>
        <v>0.54999881378852211</v>
      </c>
      <c r="J26" s="15" t="s">
        <v>129</v>
      </c>
      <c r="K26" s="29"/>
      <c r="L26" s="29"/>
      <c r="M26" s="29"/>
      <c r="N26" s="29"/>
    </row>
    <row r="27" spans="1:14" ht="4.9000000000000004" customHeight="1">
      <c r="A27" s="56"/>
      <c r="B27" s="139"/>
      <c r="C27" s="36"/>
      <c r="D27" s="120"/>
      <c r="E27" s="120"/>
      <c r="F27" s="120"/>
      <c r="G27" s="120"/>
      <c r="H27" s="57"/>
      <c r="I27" s="58"/>
      <c r="J27" s="59"/>
      <c r="K27" s="29"/>
      <c r="L27" s="29"/>
      <c r="M27" s="29"/>
      <c r="N27" s="29"/>
    </row>
    <row r="28" spans="1:14">
      <c r="A28" s="4" t="s">
        <v>277</v>
      </c>
      <c r="B28" s="140"/>
      <c r="C28" s="37">
        <v>73</v>
      </c>
      <c r="D28" s="121">
        <f>VLOOKUP(C28,'Curr Pay Plan'!$A$2:$D$100,2)</f>
        <v>51671.32</v>
      </c>
      <c r="E28" s="121">
        <f>VLOOKUP(C28,'Curr Pay Plan'!$A$2:$D$100,3)</f>
        <v>62340.771227579084</v>
      </c>
      <c r="F28" s="121">
        <f>VLOOKUP(C28,'Curr Pay Plan'!$A$2:$D$100,4)</f>
        <v>73010.22245515816</v>
      </c>
      <c r="G28" s="122">
        <v>58461</v>
      </c>
      <c r="H28" s="47">
        <f t="shared" ref="H28:H34" si="6">G28/E28</f>
        <v>0.93776510698888016</v>
      </c>
      <c r="I28" s="48">
        <f t="shared" ref="I28:I34" si="7">(F28/D28)-1</f>
        <v>0.41297382097376567</v>
      </c>
      <c r="J28" s="60"/>
      <c r="K28" s="7"/>
      <c r="L28" s="7"/>
      <c r="M28" s="7"/>
      <c r="N28" s="7"/>
    </row>
    <row r="29" spans="1:14">
      <c r="A29" s="12" t="s">
        <v>11</v>
      </c>
      <c r="B29" s="316"/>
      <c r="C29" s="34"/>
      <c r="D29" s="119">
        <f>AVERAGE(D16:D26)</f>
        <v>47515.717880158489</v>
      </c>
      <c r="E29" s="119">
        <f>AVERAGE(E16:E26)</f>
        <v>60866.88405258533</v>
      </c>
      <c r="F29" s="119">
        <f>AVERAGE(F16:F26)</f>
        <v>74217.764510726469</v>
      </c>
      <c r="G29" s="119">
        <f>AVERAGE(G16:G26)</f>
        <v>55530.380000000005</v>
      </c>
      <c r="H29" s="50">
        <f t="shared" si="6"/>
        <v>0.91232500011048856</v>
      </c>
      <c r="I29" s="51">
        <f t="shared" si="7"/>
        <v>0.56196239522076463</v>
      </c>
      <c r="J29" s="19"/>
      <c r="K29" s="29"/>
      <c r="L29" s="29"/>
      <c r="M29" s="29"/>
      <c r="N29" s="29"/>
    </row>
    <row r="30" spans="1:14">
      <c r="A30" s="54" t="s">
        <v>21</v>
      </c>
      <c r="B30" s="317"/>
      <c r="C30" s="34"/>
      <c r="D30" s="119">
        <f>MEDIAN(D16:D26)</f>
        <v>49025</v>
      </c>
      <c r="E30" s="119">
        <f>MEDIAN(E16:E26)</f>
        <v>62307.662816177311</v>
      </c>
      <c r="F30" s="119">
        <f>MEDIAN(F16:F26)</f>
        <v>74776.036736845257</v>
      </c>
      <c r="G30" s="119">
        <f>MEDIAN(G16:G26)</f>
        <v>55943.54</v>
      </c>
      <c r="H30" s="50">
        <f t="shared" si="6"/>
        <v>0.89785970892612332</v>
      </c>
      <c r="I30" s="51">
        <f t="shared" si="7"/>
        <v>0.52526337046089244</v>
      </c>
      <c r="J30" s="19"/>
      <c r="K30" s="29"/>
      <c r="L30" s="29"/>
      <c r="M30" s="29"/>
      <c r="N30" s="29"/>
    </row>
    <row r="31" spans="1:14">
      <c r="A31" s="12" t="s">
        <v>22</v>
      </c>
      <c r="B31" s="316"/>
      <c r="C31" s="38"/>
      <c r="D31" s="119">
        <f>AVERAGE(D16:D18)</f>
        <v>49025</v>
      </c>
      <c r="E31" s="119">
        <f>AVERAGE(E16:E18)</f>
        <v>64958</v>
      </c>
      <c r="F31" s="119">
        <f>AVERAGE(F16:F18)</f>
        <v>80891</v>
      </c>
      <c r="G31" s="119"/>
      <c r="H31" s="50"/>
      <c r="I31" s="51"/>
      <c r="J31" s="19"/>
      <c r="K31" s="29"/>
      <c r="L31" s="29"/>
      <c r="M31" s="29"/>
      <c r="N31" s="29"/>
    </row>
    <row r="32" spans="1:14">
      <c r="A32" s="12" t="s">
        <v>23</v>
      </c>
      <c r="B32" s="316"/>
      <c r="C32" s="34"/>
      <c r="D32" s="119">
        <f>MEDIAN(D16:D18)</f>
        <v>49025</v>
      </c>
      <c r="E32" s="119">
        <f>MEDIAN(E16:E18)</f>
        <v>64958</v>
      </c>
      <c r="F32" s="119">
        <f>MEDIAN(F16:F18)</f>
        <v>80891</v>
      </c>
      <c r="G32" s="119"/>
      <c r="H32" s="50"/>
      <c r="I32" s="51"/>
      <c r="J32" s="19"/>
      <c r="K32" s="29"/>
      <c r="L32" s="29"/>
      <c r="M32" s="29"/>
      <c r="N32" s="29"/>
    </row>
    <row r="33" spans="1:14">
      <c r="A33" s="12" t="s">
        <v>81</v>
      </c>
      <c r="B33" s="316"/>
      <c r="C33" s="34"/>
      <c r="D33" s="119">
        <f>AVERAGE(D20:D26)</f>
        <v>47264.170860184902</v>
      </c>
      <c r="E33" s="119">
        <f>AVERAGE(E20:E26)</f>
        <v>60185.031394682883</v>
      </c>
      <c r="F33" s="119">
        <f>AVERAGE(F20:F26)</f>
        <v>73105.558595847542</v>
      </c>
      <c r="G33" s="119">
        <f>AVERAGE(G20:G26)</f>
        <v>55530.380000000005</v>
      </c>
      <c r="H33" s="50">
        <f t="shared" si="6"/>
        <v>0.92266097920330903</v>
      </c>
      <c r="I33" s="51">
        <f t="shared" si="7"/>
        <v>0.54674370173774256</v>
      </c>
      <c r="J33" s="19"/>
      <c r="K33" s="29"/>
      <c r="L33" s="29"/>
      <c r="M33" s="29"/>
      <c r="N33" s="29"/>
    </row>
    <row r="34" spans="1:14">
      <c r="A34" s="12" t="s">
        <v>80</v>
      </c>
      <c r="B34" s="316"/>
      <c r="C34" s="34"/>
      <c r="D34" s="119">
        <f>MEDIAN(D20:D26)</f>
        <v>46581</v>
      </c>
      <c r="E34" s="119">
        <f>MEDIAN(E20:E26)</f>
        <v>59266.831408088656</v>
      </c>
      <c r="F34" s="119">
        <f>MEDIAN(F20:F26)</f>
        <v>71651.018368422636</v>
      </c>
      <c r="G34" s="119">
        <f>MEDIAN(G20:G26)</f>
        <v>55943.54</v>
      </c>
      <c r="H34" s="50">
        <f t="shared" si="6"/>
        <v>0.94392662254531978</v>
      </c>
      <c r="I34" s="51">
        <f t="shared" si="7"/>
        <v>0.53820266564527675</v>
      </c>
      <c r="J34" s="19"/>
      <c r="K34" s="29"/>
      <c r="L34" s="29"/>
      <c r="M34" s="29"/>
      <c r="N34" s="29"/>
    </row>
    <row r="35" spans="1:14">
      <c r="A35" s="24" t="s">
        <v>24</v>
      </c>
      <c r="B35" s="142"/>
      <c r="C35" s="39">
        <v>74</v>
      </c>
      <c r="D35" s="123">
        <f>VLOOKUP(C35,'Curr Pay Plan'!$A$2:$D$100,2)</f>
        <v>54287.72</v>
      </c>
      <c r="E35" s="123">
        <f>VLOOKUP(C35,'Curr Pay Plan'!$A$2:$D$100,3)</f>
        <v>65497.423580176954</v>
      </c>
      <c r="F35" s="123">
        <f>VLOOKUP(C35,'Curr Pay Plan'!$A$2:$D$100,4)</f>
        <v>76707.127160353906</v>
      </c>
      <c r="G35" s="124"/>
      <c r="H35" s="52"/>
      <c r="I35" s="53"/>
      <c r="J35" s="19"/>
      <c r="K35" s="29"/>
      <c r="L35" s="29"/>
      <c r="M35" s="29"/>
      <c r="N35" s="29"/>
    </row>
    <row r="36" spans="1:14">
      <c r="A36" s="23" t="s">
        <v>25</v>
      </c>
      <c r="B36" s="142"/>
      <c r="C36" s="39"/>
      <c r="D36" s="127"/>
      <c r="E36" s="127"/>
      <c r="F36" s="127"/>
      <c r="G36" s="128"/>
      <c r="H36" s="50"/>
      <c r="I36" s="51"/>
      <c r="J36" s="61"/>
    </row>
    <row r="37" spans="1:14" ht="28.9" customHeight="1">
      <c r="A37" s="322"/>
      <c r="B37" s="323"/>
      <c r="C37" s="323"/>
      <c r="D37" s="325"/>
      <c r="E37" s="325"/>
      <c r="F37" s="325"/>
      <c r="G37" s="325"/>
      <c r="H37" s="323"/>
      <c r="I37" s="323"/>
      <c r="J37" s="324"/>
    </row>
    <row r="38" spans="1:14">
      <c r="A38" s="31" t="s">
        <v>188</v>
      </c>
      <c r="B38" s="138"/>
      <c r="C38" s="34"/>
      <c r="D38" s="292">
        <v>43581</v>
      </c>
      <c r="E38" s="292">
        <v>51690</v>
      </c>
      <c r="F38" s="292">
        <v>61290</v>
      </c>
      <c r="G38" s="107">
        <v>46405</v>
      </c>
      <c r="H38" s="43">
        <f t="shared" ref="H38:H44" si="8">G38/E38</f>
        <v>0.89775585219578258</v>
      </c>
      <c r="I38" s="51">
        <f t="shared" ref="I38:I44" si="9">(F38/D38)-1</f>
        <v>0.40634680250567912</v>
      </c>
      <c r="J38" s="15" t="s">
        <v>50</v>
      </c>
      <c r="K38" s="29"/>
      <c r="L38" s="29"/>
      <c r="M38" s="29"/>
      <c r="N38" s="29"/>
    </row>
    <row r="39" spans="1:14">
      <c r="A39" s="31" t="s">
        <v>29</v>
      </c>
      <c r="B39" s="138"/>
      <c r="C39" s="34"/>
      <c r="D39" s="126">
        <v>40214.736265599997</v>
      </c>
      <c r="E39" s="126">
        <v>53284.52555192</v>
      </c>
      <c r="F39" s="126">
        <v>66354.314838239996</v>
      </c>
      <c r="G39" s="107">
        <v>43144.559000000001</v>
      </c>
      <c r="H39" s="43">
        <f t="shared" si="8"/>
        <v>0.80970147623741717</v>
      </c>
      <c r="I39" s="51">
        <f t="shared" si="9"/>
        <v>0.65000000000000013</v>
      </c>
      <c r="J39" s="15" t="s">
        <v>123</v>
      </c>
      <c r="K39" s="29"/>
      <c r="L39" s="29"/>
      <c r="M39" s="29"/>
      <c r="N39" s="29"/>
    </row>
    <row r="40" spans="1:14">
      <c r="A40" s="31" t="s">
        <v>189</v>
      </c>
      <c r="B40" s="138"/>
      <c r="C40" s="34"/>
      <c r="D40" s="292">
        <v>38245</v>
      </c>
      <c r="E40" s="292">
        <v>48763</v>
      </c>
      <c r="F40" s="292">
        <v>59280</v>
      </c>
      <c r="G40" s="107">
        <v>41766</v>
      </c>
      <c r="H40" s="43">
        <f t="shared" si="8"/>
        <v>0.85651005885609988</v>
      </c>
      <c r="I40" s="51">
        <f t="shared" si="9"/>
        <v>0.55000653680219647</v>
      </c>
      <c r="J40" s="41" t="s">
        <v>50</v>
      </c>
      <c r="K40" s="29"/>
      <c r="L40" s="29"/>
      <c r="M40" s="29"/>
      <c r="N40" s="29"/>
    </row>
    <row r="41" spans="1:14">
      <c r="A41" s="31" t="s">
        <v>32</v>
      </c>
      <c r="B41" s="138"/>
      <c r="C41" s="34"/>
      <c r="D41" s="295">
        <v>43926</v>
      </c>
      <c r="E41" s="295">
        <v>56226</v>
      </c>
      <c r="F41" s="295">
        <v>68526</v>
      </c>
      <c r="G41" s="114">
        <v>46605.645000000004</v>
      </c>
      <c r="H41" s="43">
        <f t="shared" si="8"/>
        <v>0.82889846334436035</v>
      </c>
      <c r="I41" s="51">
        <f t="shared" si="9"/>
        <v>0.56003278240677501</v>
      </c>
      <c r="J41" s="15" t="s">
        <v>101</v>
      </c>
      <c r="K41" s="29"/>
      <c r="L41" s="29"/>
      <c r="M41" s="29"/>
      <c r="N41" s="29"/>
    </row>
    <row r="42" spans="1:14">
      <c r="A42" s="31" t="s">
        <v>33</v>
      </c>
      <c r="B42" s="138"/>
      <c r="C42" s="34"/>
      <c r="D42" s="107">
        <v>43237.733562486945</v>
      </c>
      <c r="E42" s="107">
        <v>54054.923594188556</v>
      </c>
      <c r="F42" s="107">
        <v>64872.113625890182</v>
      </c>
      <c r="G42" s="107">
        <v>45895.199999999997</v>
      </c>
      <c r="H42" s="43">
        <f t="shared" si="8"/>
        <v>0.84904754180309649</v>
      </c>
      <c r="I42" s="51">
        <f t="shared" si="9"/>
        <v>0.50035879036391551</v>
      </c>
      <c r="J42" s="15" t="s">
        <v>101</v>
      </c>
      <c r="K42" s="29"/>
      <c r="L42" s="29"/>
      <c r="M42" s="29"/>
      <c r="N42" s="29"/>
    </row>
    <row r="43" spans="1:14">
      <c r="A43" s="31" t="s">
        <v>34</v>
      </c>
      <c r="B43" s="138"/>
      <c r="C43" s="34"/>
      <c r="D43" s="292">
        <v>45615</v>
      </c>
      <c r="E43" s="292">
        <v>57019</v>
      </c>
      <c r="F43" s="292">
        <v>68423</v>
      </c>
      <c r="G43" s="107">
        <v>46289</v>
      </c>
      <c r="H43" s="43">
        <f t="shared" si="8"/>
        <v>0.81181711359371433</v>
      </c>
      <c r="I43" s="51">
        <f t="shared" si="9"/>
        <v>0.50001096130658773</v>
      </c>
      <c r="J43" s="15" t="s">
        <v>141</v>
      </c>
      <c r="K43" s="29"/>
      <c r="L43" s="29"/>
      <c r="M43" s="29"/>
      <c r="N43" s="29"/>
    </row>
    <row r="44" spans="1:14">
      <c r="A44" s="31" t="s">
        <v>35</v>
      </c>
      <c r="B44" s="138"/>
      <c r="C44" s="34"/>
      <c r="D44" s="302">
        <v>37364</v>
      </c>
      <c r="E44" s="302">
        <v>47639</v>
      </c>
      <c r="F44" s="302">
        <v>57914</v>
      </c>
      <c r="G44" s="117">
        <v>37817.666666666664</v>
      </c>
      <c r="H44" s="43">
        <f t="shared" si="8"/>
        <v>0.79383838171806009</v>
      </c>
      <c r="I44" s="51">
        <f t="shared" si="9"/>
        <v>0.54999464725404135</v>
      </c>
      <c r="J44" s="15" t="s">
        <v>50</v>
      </c>
      <c r="K44" s="29"/>
      <c r="L44" s="29"/>
      <c r="M44" s="29"/>
      <c r="N44" s="29"/>
    </row>
    <row r="45" spans="1:14" ht="4.9000000000000004" customHeight="1">
      <c r="A45" s="56"/>
      <c r="B45" s="139"/>
      <c r="C45" s="36"/>
      <c r="D45" s="120"/>
      <c r="E45" s="120"/>
      <c r="F45" s="120"/>
      <c r="G45" s="120"/>
      <c r="H45" s="57"/>
      <c r="I45" s="58"/>
      <c r="J45" s="59"/>
      <c r="K45" s="29"/>
      <c r="L45" s="29"/>
      <c r="M45" s="29"/>
      <c r="N45" s="29"/>
    </row>
    <row r="46" spans="1:14">
      <c r="A46" s="4" t="s">
        <v>50</v>
      </c>
      <c r="B46" s="140"/>
      <c r="C46" s="37">
        <v>68</v>
      </c>
      <c r="D46" s="121">
        <f>VLOOKUP(C46,'Curr Pay Plan'!$A$2:$D$100,2)</f>
        <v>40366.44</v>
      </c>
      <c r="E46" s="121">
        <f>VLOOKUP(C46,'Curr Pay Plan'!$A$2:$D$100,3)</f>
        <v>48701.581482954134</v>
      </c>
      <c r="F46" s="121">
        <f>VLOOKUP(C46,'Curr Pay Plan'!$A$2:$D$100,4)</f>
        <v>57036.722965908259</v>
      </c>
      <c r="G46" s="122">
        <v>42966</v>
      </c>
      <c r="H46" s="47">
        <f t="shared" ref="H46:H48" si="10">G46/E46</f>
        <v>0.88223007737517467</v>
      </c>
      <c r="I46" s="48">
        <f t="shared" ref="I46:I48" si="11">(F46/D46)-1</f>
        <v>0.41297382097376567</v>
      </c>
      <c r="J46" s="60"/>
      <c r="K46" s="7"/>
      <c r="L46" s="7"/>
      <c r="M46" s="7"/>
      <c r="N46" s="7"/>
    </row>
    <row r="47" spans="1:14">
      <c r="A47" s="12" t="s">
        <v>11</v>
      </c>
      <c r="B47" s="119">
        <f>D47*104%</f>
        <v>43410.115517315775</v>
      </c>
      <c r="C47" s="34"/>
      <c r="D47" s="119">
        <f>AVERAGE(D38:D44)</f>
        <v>41740.495689726704</v>
      </c>
      <c r="E47" s="119">
        <f>AVERAGE(E38:E44)</f>
        <v>52668.064163729796</v>
      </c>
      <c r="F47" s="119">
        <f>AVERAGE(F38:F44)</f>
        <v>63808.489780590018</v>
      </c>
      <c r="G47" s="119">
        <f>AVERAGE(G38:G44)</f>
        <v>43989.010095238104</v>
      </c>
      <c r="H47" s="50">
        <f t="shared" si="10"/>
        <v>0.8352122067461788</v>
      </c>
      <c r="I47" s="51">
        <f t="shared" si="11"/>
        <v>0.52869506521684051</v>
      </c>
      <c r="J47" s="19"/>
      <c r="K47" s="29"/>
      <c r="L47" s="29"/>
      <c r="M47" s="29"/>
      <c r="N47" s="29"/>
    </row>
    <row r="48" spans="1:14">
      <c r="A48" s="54" t="s">
        <v>21</v>
      </c>
      <c r="B48" s="119"/>
      <c r="C48" s="34"/>
      <c r="D48" s="119">
        <f>MEDIAN(D38:D44)</f>
        <v>43237.733562486945</v>
      </c>
      <c r="E48" s="119">
        <f>MEDIAN(E38:E44)</f>
        <v>53284.52555192</v>
      </c>
      <c r="F48" s="119">
        <f>MEDIAN(F38:F44)</f>
        <v>64872.113625890182</v>
      </c>
      <c r="G48" s="119">
        <f>MEDIAN(G38:G44)</f>
        <v>45895.199999999997</v>
      </c>
      <c r="H48" s="50">
        <f t="shared" si="10"/>
        <v>0.86132323642968533</v>
      </c>
      <c r="I48" s="51">
        <f t="shared" si="11"/>
        <v>0.50035879036391551</v>
      </c>
      <c r="J48" s="19"/>
      <c r="K48" s="29"/>
      <c r="L48" s="29"/>
      <c r="M48" s="29"/>
      <c r="N48" s="29"/>
    </row>
    <row r="49" spans="1:14">
      <c r="A49" s="24" t="s">
        <v>24</v>
      </c>
      <c r="B49" s="142"/>
      <c r="C49" s="39">
        <v>70</v>
      </c>
      <c r="D49" s="123">
        <f>VLOOKUP(C49,'Prop Grds'!$A$2:$E$45,2)</f>
        <v>42654.157857513856</v>
      </c>
      <c r="E49" s="123">
        <f>VLOOKUP(C49,'Prop Grds'!$A$2:$E$45,3)</f>
        <v>53317.697321892323</v>
      </c>
      <c r="F49" s="123">
        <f>VLOOKUP(C49,'Prop Grds'!$A$2:$E$45,4)</f>
        <v>63981.236786270783</v>
      </c>
      <c r="G49" s="124"/>
      <c r="H49" s="52"/>
      <c r="I49" s="53"/>
      <c r="J49" s="19"/>
      <c r="K49" s="29"/>
      <c r="L49" s="29"/>
      <c r="M49" s="29"/>
      <c r="N49" s="29"/>
    </row>
    <row r="50" spans="1:14">
      <c r="A50" s="23" t="s">
        <v>25</v>
      </c>
      <c r="B50" s="142"/>
      <c r="C50" s="39"/>
      <c r="D50" s="123"/>
      <c r="E50" s="123"/>
      <c r="F50" s="123"/>
      <c r="G50" s="125"/>
      <c r="H50" s="50"/>
      <c r="I50" s="51"/>
      <c r="J50" s="61"/>
    </row>
    <row r="51" spans="1:14" ht="28.9" customHeight="1">
      <c r="A51" s="322"/>
      <c r="B51" s="323"/>
      <c r="C51" s="323"/>
      <c r="D51" s="323"/>
      <c r="E51" s="323"/>
      <c r="F51" s="323"/>
      <c r="G51" s="323"/>
      <c r="H51" s="323"/>
      <c r="I51" s="323"/>
      <c r="J51" s="324"/>
    </row>
    <row r="52" spans="1:14">
      <c r="A52" s="31" t="s">
        <v>188</v>
      </c>
      <c r="B52" s="138"/>
      <c r="C52" s="34"/>
      <c r="D52" s="292">
        <v>43581</v>
      </c>
      <c r="E52" s="292">
        <v>51690</v>
      </c>
      <c r="F52" s="292">
        <v>61290</v>
      </c>
      <c r="G52" s="107"/>
      <c r="H52" s="43">
        <f t="shared" ref="H52:H58" si="12">G52/E52</f>
        <v>0</v>
      </c>
      <c r="I52" s="51">
        <f t="shared" ref="I52:I58" si="13">(F52/D52)-1</f>
        <v>0.40634680250567912</v>
      </c>
      <c r="J52" s="15" t="s">
        <v>1297</v>
      </c>
      <c r="K52" s="29"/>
      <c r="L52" s="29"/>
      <c r="M52" s="29"/>
      <c r="N52" s="29"/>
    </row>
    <row r="53" spans="1:14">
      <c r="A53" s="31" t="s">
        <v>29</v>
      </c>
      <c r="B53" s="138"/>
      <c r="C53" s="34"/>
      <c r="D53" s="126"/>
      <c r="E53" s="126"/>
      <c r="F53" s="126"/>
      <c r="G53" s="107"/>
      <c r="H53" s="43" t="e">
        <f t="shared" si="12"/>
        <v>#DIV/0!</v>
      </c>
      <c r="I53" s="51" t="e">
        <f t="shared" si="13"/>
        <v>#DIV/0!</v>
      </c>
      <c r="J53" s="15"/>
      <c r="K53" s="29"/>
      <c r="L53" s="29"/>
      <c r="M53" s="29"/>
      <c r="N53" s="29"/>
    </row>
    <row r="54" spans="1:14">
      <c r="A54" s="31" t="s">
        <v>189</v>
      </c>
      <c r="B54" s="138"/>
      <c r="C54" s="34"/>
      <c r="D54" s="107"/>
      <c r="E54" s="107"/>
      <c r="F54" s="107"/>
      <c r="G54" s="107"/>
      <c r="H54" s="43" t="e">
        <f t="shared" si="12"/>
        <v>#DIV/0!</v>
      </c>
      <c r="I54" s="51" t="e">
        <f t="shared" si="13"/>
        <v>#DIV/0!</v>
      </c>
      <c r="J54" s="41"/>
      <c r="K54" s="29"/>
      <c r="L54" s="29"/>
      <c r="M54" s="29"/>
      <c r="N54" s="29"/>
    </row>
    <row r="55" spans="1:14">
      <c r="A55" s="31" t="s">
        <v>32</v>
      </c>
      <c r="B55" s="138"/>
      <c r="C55" s="34"/>
      <c r="D55" s="118"/>
      <c r="E55" s="118"/>
      <c r="F55" s="118"/>
      <c r="G55" s="114"/>
      <c r="H55" s="43" t="e">
        <f t="shared" si="12"/>
        <v>#DIV/0!</v>
      </c>
      <c r="I55" s="51" t="e">
        <f t="shared" si="13"/>
        <v>#DIV/0!</v>
      </c>
      <c r="J55" s="15"/>
      <c r="K55" s="29"/>
      <c r="L55" s="29"/>
      <c r="M55" s="29"/>
      <c r="N55" s="29"/>
    </row>
    <row r="56" spans="1:14">
      <c r="A56" s="31" t="s">
        <v>33</v>
      </c>
      <c r="B56" s="138"/>
      <c r="C56" s="34"/>
      <c r="D56" s="107"/>
      <c r="E56" s="107"/>
      <c r="F56" s="107"/>
      <c r="G56" s="107"/>
      <c r="H56" s="43" t="e">
        <f t="shared" si="12"/>
        <v>#DIV/0!</v>
      </c>
      <c r="I56" s="51" t="e">
        <f t="shared" si="13"/>
        <v>#DIV/0!</v>
      </c>
      <c r="J56" s="15"/>
      <c r="K56" s="29"/>
      <c r="L56" s="29"/>
      <c r="M56" s="29"/>
      <c r="N56" s="29"/>
    </row>
    <row r="57" spans="1:14">
      <c r="A57" s="31" t="s">
        <v>34</v>
      </c>
      <c r="B57" s="138"/>
      <c r="C57" s="34"/>
      <c r="D57" s="292">
        <v>45615</v>
      </c>
      <c r="E57" s="292">
        <v>57019</v>
      </c>
      <c r="F57" s="292">
        <v>68423</v>
      </c>
      <c r="G57" s="107"/>
      <c r="H57" s="43">
        <f t="shared" si="12"/>
        <v>0</v>
      </c>
      <c r="I57" s="51">
        <f t="shared" si="13"/>
        <v>0.50001096130658773</v>
      </c>
      <c r="J57" s="15" t="s">
        <v>1173</v>
      </c>
      <c r="K57" s="29"/>
      <c r="L57" s="29"/>
      <c r="M57" s="29"/>
      <c r="N57" s="29"/>
    </row>
    <row r="58" spans="1:14">
      <c r="A58" s="31" t="s">
        <v>35</v>
      </c>
      <c r="B58" s="138"/>
      <c r="C58" s="34"/>
      <c r="D58" s="107"/>
      <c r="E58" s="107"/>
      <c r="F58" s="107"/>
      <c r="G58" s="107"/>
      <c r="H58" s="43" t="e">
        <f t="shared" si="12"/>
        <v>#DIV/0!</v>
      </c>
      <c r="I58" s="51" t="e">
        <f t="shared" si="13"/>
        <v>#DIV/0!</v>
      </c>
      <c r="J58" s="15"/>
      <c r="K58" s="29"/>
      <c r="L58" s="29"/>
      <c r="M58" s="29"/>
      <c r="N58" s="29"/>
    </row>
    <row r="59" spans="1:14" ht="4.9000000000000004" customHeight="1">
      <c r="A59" s="56"/>
      <c r="B59" s="139"/>
      <c r="C59" s="36"/>
      <c r="D59" s="120"/>
      <c r="E59" s="120"/>
      <c r="F59" s="120"/>
      <c r="G59" s="120"/>
      <c r="H59" s="57"/>
      <c r="I59" s="58"/>
      <c r="J59" s="59"/>
      <c r="K59" s="29"/>
      <c r="L59" s="29"/>
      <c r="M59" s="29"/>
      <c r="N59" s="29"/>
    </row>
    <row r="60" spans="1:14">
      <c r="A60" s="4" t="s">
        <v>278</v>
      </c>
      <c r="B60" s="140"/>
      <c r="C60" s="37">
        <v>68</v>
      </c>
      <c r="D60" s="121">
        <f>VLOOKUP(C60,'Curr Pay Plan'!$A$2:$D$100,2)</f>
        <v>40366.44</v>
      </c>
      <c r="E60" s="121">
        <f>VLOOKUP(C60,'Curr Pay Plan'!$A$2:$D$100,3)</f>
        <v>48701.581482954134</v>
      </c>
      <c r="F60" s="121">
        <f>VLOOKUP(C60,'Curr Pay Plan'!$A$2:$D$100,4)</f>
        <v>57036.722965908259</v>
      </c>
      <c r="G60" s="122"/>
      <c r="H60" s="47">
        <f t="shared" ref="H60:H62" si="14">G60/E60</f>
        <v>0</v>
      </c>
      <c r="I60" s="48">
        <f t="shared" ref="I60:I62" si="15">(F60/D60)-1</f>
        <v>0.41297382097376567</v>
      </c>
      <c r="J60" s="60"/>
      <c r="K60" s="7"/>
      <c r="L60" s="7"/>
      <c r="M60" s="7"/>
      <c r="N60" s="7"/>
    </row>
    <row r="61" spans="1:14">
      <c r="A61" s="12" t="s">
        <v>11</v>
      </c>
      <c r="B61" s="316"/>
      <c r="C61" s="34"/>
      <c r="D61" s="119">
        <f>AVERAGE(D52:D58)</f>
        <v>44598</v>
      </c>
      <c r="E61" s="119">
        <f>AVERAGE(E52:E58)</f>
        <v>54354.5</v>
      </c>
      <c r="F61" s="119">
        <f>AVERAGE(F52:F58)</f>
        <v>64856.5</v>
      </c>
      <c r="G61" s="119" t="e">
        <f>AVERAGE(G52:G58)</f>
        <v>#DIV/0!</v>
      </c>
      <c r="H61" s="50" t="e">
        <f t="shared" si="14"/>
        <v>#DIV/0!</v>
      </c>
      <c r="I61" s="51">
        <f t="shared" si="15"/>
        <v>0.45424682721198262</v>
      </c>
      <c r="J61" s="19"/>
      <c r="K61" s="29"/>
      <c r="L61" s="29"/>
      <c r="M61" s="29"/>
      <c r="N61" s="29"/>
    </row>
    <row r="62" spans="1:14">
      <c r="A62" s="54" t="s">
        <v>21</v>
      </c>
      <c r="B62" s="317"/>
      <c r="C62" s="34"/>
      <c r="D62" s="119">
        <f>MEDIAN(D52:D58)</f>
        <v>44598</v>
      </c>
      <c r="E62" s="119">
        <f>MEDIAN(E52:E58)</f>
        <v>54354.5</v>
      </c>
      <c r="F62" s="119">
        <f>MEDIAN(F52:F58)</f>
        <v>64856.5</v>
      </c>
      <c r="G62" s="119" t="e">
        <f>MEDIAN(G52:G58)</f>
        <v>#NUM!</v>
      </c>
      <c r="H62" s="50" t="e">
        <f t="shared" si="14"/>
        <v>#NUM!</v>
      </c>
      <c r="I62" s="51">
        <f t="shared" si="15"/>
        <v>0.45424682721198262</v>
      </c>
      <c r="J62" s="19"/>
      <c r="K62" s="29"/>
      <c r="L62" s="29"/>
      <c r="M62" s="29"/>
      <c r="N62" s="29"/>
    </row>
    <row r="63" spans="1:14">
      <c r="A63" s="24" t="s">
        <v>24</v>
      </c>
      <c r="B63" s="142"/>
      <c r="C63" s="39"/>
      <c r="D63" s="123" t="e">
        <f>VLOOKUP(C63,'Prop Grds'!$A$2:$E$45,2)</f>
        <v>#N/A</v>
      </c>
      <c r="E63" s="123" t="e">
        <f>VLOOKUP(C63,'Prop Grds'!$A$2:$E$45,3)</f>
        <v>#N/A</v>
      </c>
      <c r="F63" s="123" t="e">
        <f>VLOOKUP(C63,'Prop Grds'!$A$2:$E$45,4)</f>
        <v>#N/A</v>
      </c>
      <c r="G63" s="124"/>
      <c r="H63" s="52"/>
      <c r="I63" s="53"/>
      <c r="J63" s="19"/>
      <c r="K63" s="29"/>
      <c r="L63" s="29"/>
      <c r="M63" s="29"/>
      <c r="N63" s="29"/>
    </row>
    <row r="64" spans="1:14">
      <c r="A64" s="23" t="s">
        <v>25</v>
      </c>
      <c r="B64" s="142"/>
      <c r="C64" s="39"/>
      <c r="D64" s="123"/>
      <c r="E64" s="123"/>
      <c r="F64" s="123"/>
      <c r="G64" s="125"/>
      <c r="H64" s="50"/>
      <c r="I64" s="51"/>
      <c r="J64" s="61"/>
    </row>
    <row r="65" spans="1:14" ht="28.9" customHeight="1">
      <c r="A65" s="322"/>
      <c r="B65" s="323"/>
      <c r="C65" s="323"/>
      <c r="D65" s="323"/>
      <c r="E65" s="323"/>
      <c r="F65" s="323"/>
      <c r="G65" s="323"/>
      <c r="H65" s="323"/>
      <c r="I65" s="323"/>
      <c r="J65" s="324"/>
    </row>
    <row r="66" spans="1:14">
      <c r="A66" s="31" t="s">
        <v>188</v>
      </c>
      <c r="B66" s="138"/>
      <c r="C66" s="34"/>
      <c r="D66" s="293">
        <v>41775</v>
      </c>
      <c r="E66" s="293">
        <v>49542</v>
      </c>
      <c r="F66" s="293">
        <v>58737</v>
      </c>
      <c r="G66" s="117"/>
      <c r="H66" s="43">
        <f t="shared" ref="H66:H72" si="16">G66/E66</f>
        <v>0</v>
      </c>
      <c r="I66" s="51">
        <f t="shared" ref="I66:I72" si="17">(F66/D66)-1</f>
        <v>0.40603231597845602</v>
      </c>
      <c r="J66" s="15" t="s">
        <v>1219</v>
      </c>
      <c r="K66" s="29"/>
      <c r="L66" s="29"/>
      <c r="M66" s="29"/>
      <c r="N66" s="29"/>
    </row>
    <row r="67" spans="1:14">
      <c r="A67" s="31" t="s">
        <v>29</v>
      </c>
      <c r="B67" s="138"/>
      <c r="C67" s="34"/>
      <c r="D67" s="126"/>
      <c r="E67" s="126"/>
      <c r="F67" s="126"/>
      <c r="G67" s="107"/>
      <c r="H67" s="43" t="e">
        <f t="shared" si="16"/>
        <v>#DIV/0!</v>
      </c>
      <c r="I67" s="51" t="e">
        <f t="shared" si="17"/>
        <v>#DIV/0!</v>
      </c>
      <c r="J67" s="15"/>
      <c r="K67" s="29"/>
      <c r="L67" s="29"/>
      <c r="M67" s="29"/>
      <c r="N67" s="29"/>
    </row>
    <row r="68" spans="1:14">
      <c r="A68" s="31" t="s">
        <v>189</v>
      </c>
      <c r="B68" s="138"/>
      <c r="C68" s="34"/>
      <c r="D68" s="292">
        <v>36669</v>
      </c>
      <c r="E68" s="292">
        <v>46752</v>
      </c>
      <c r="F68" s="292">
        <v>56836</v>
      </c>
      <c r="G68" s="107">
        <v>41170</v>
      </c>
      <c r="H68" s="43">
        <f t="shared" si="16"/>
        <v>0.88060403832991097</v>
      </c>
      <c r="I68" s="51">
        <f t="shared" si="17"/>
        <v>0.54997409255774632</v>
      </c>
      <c r="J68" s="15" t="s">
        <v>1219</v>
      </c>
      <c r="K68" s="29"/>
      <c r="L68" s="29"/>
      <c r="M68" s="29"/>
      <c r="N68" s="29"/>
    </row>
    <row r="69" spans="1:14">
      <c r="A69" s="31" t="s">
        <v>32</v>
      </c>
      <c r="B69" s="138"/>
      <c r="C69" s="34"/>
      <c r="D69" s="118"/>
      <c r="E69" s="118"/>
      <c r="F69" s="118"/>
      <c r="G69" s="114"/>
      <c r="H69" s="43" t="e">
        <f t="shared" si="16"/>
        <v>#DIV/0!</v>
      </c>
      <c r="I69" s="51" t="e">
        <f t="shared" si="17"/>
        <v>#DIV/0!</v>
      </c>
      <c r="J69" s="15"/>
      <c r="K69" s="29"/>
      <c r="L69" s="29"/>
      <c r="M69" s="29"/>
      <c r="N69" s="29"/>
    </row>
    <row r="70" spans="1:14">
      <c r="A70" s="31" t="s">
        <v>33</v>
      </c>
      <c r="B70" s="138"/>
      <c r="C70" s="34"/>
      <c r="D70" s="107"/>
      <c r="E70" s="107"/>
      <c r="F70" s="107"/>
      <c r="G70" s="107"/>
      <c r="H70" s="43" t="e">
        <f t="shared" si="16"/>
        <v>#DIV/0!</v>
      </c>
      <c r="I70" s="51" t="e">
        <f t="shared" si="17"/>
        <v>#DIV/0!</v>
      </c>
      <c r="J70" s="15"/>
      <c r="K70" s="29"/>
      <c r="L70" s="29"/>
      <c r="M70" s="29"/>
      <c r="N70" s="29"/>
    </row>
    <row r="71" spans="1:14">
      <c r="A71" s="31" t="s">
        <v>34</v>
      </c>
      <c r="B71" s="138"/>
      <c r="C71" s="34"/>
      <c r="D71" s="107"/>
      <c r="E71" s="107"/>
      <c r="F71" s="107"/>
      <c r="G71" s="107"/>
      <c r="H71" s="43" t="e">
        <f t="shared" si="16"/>
        <v>#DIV/0!</v>
      </c>
      <c r="I71" s="51" t="e">
        <f t="shared" si="17"/>
        <v>#DIV/0!</v>
      </c>
      <c r="J71" s="15"/>
      <c r="K71" s="29"/>
      <c r="L71" s="29"/>
      <c r="M71" s="29"/>
      <c r="N71" s="29"/>
    </row>
    <row r="72" spans="1:14">
      <c r="A72" s="31" t="s">
        <v>35</v>
      </c>
      <c r="B72" s="138"/>
      <c r="C72" s="34"/>
      <c r="D72" s="302">
        <v>28203</v>
      </c>
      <c r="E72" s="302">
        <v>35959</v>
      </c>
      <c r="F72" s="302">
        <v>43715</v>
      </c>
      <c r="G72" s="117"/>
      <c r="H72" s="43">
        <f t="shared" si="16"/>
        <v>0</v>
      </c>
      <c r="I72" s="51">
        <f t="shared" si="17"/>
        <v>0.55001241002730206</v>
      </c>
      <c r="J72" s="15" t="s">
        <v>1300</v>
      </c>
      <c r="K72" s="29"/>
      <c r="L72" s="29"/>
      <c r="M72" s="29"/>
      <c r="N72" s="29"/>
    </row>
    <row r="73" spans="1:14" ht="4.9000000000000004" customHeight="1">
      <c r="A73" s="56"/>
      <c r="B73" s="139"/>
      <c r="C73" s="36"/>
      <c r="D73" s="120"/>
      <c r="E73" s="120"/>
      <c r="F73" s="120"/>
      <c r="G73" s="120"/>
      <c r="H73" s="57"/>
      <c r="I73" s="58"/>
      <c r="J73" s="59"/>
      <c r="K73" s="29"/>
      <c r="L73" s="29"/>
      <c r="M73" s="29"/>
      <c r="N73" s="29"/>
    </row>
    <row r="74" spans="1:14">
      <c r="A74" s="4" t="s">
        <v>281</v>
      </c>
      <c r="B74" s="140"/>
      <c r="C74" s="37">
        <v>61</v>
      </c>
      <c r="D74" s="121">
        <f>VLOOKUP(C74,'Curr Pay Plan'!$A$2:$D$100,2)</f>
        <v>28566.95</v>
      </c>
      <c r="E74" s="121">
        <f>VLOOKUP(C74,'Curr Pay Plan'!$A$2:$D$100,3)</f>
        <v>34465.651247533257</v>
      </c>
      <c r="F74" s="121">
        <f>VLOOKUP(C74,'Curr Pay Plan'!$A$2:$D$100,4)</f>
        <v>40364.352495066516</v>
      </c>
      <c r="G74" s="122">
        <v>40364</v>
      </c>
      <c r="H74" s="47">
        <f t="shared" ref="H74:H76" si="18">G74/E74</f>
        <v>1.1711370172611753</v>
      </c>
      <c r="I74" s="48">
        <f t="shared" ref="I74:I76" si="19">(F74/D74)-1</f>
        <v>0.41297382097376567</v>
      </c>
      <c r="J74" s="60"/>
      <c r="K74" s="7"/>
      <c r="L74" s="7"/>
      <c r="M74" s="7"/>
      <c r="N74" s="7"/>
    </row>
    <row r="75" spans="1:14">
      <c r="A75" s="12" t="s">
        <v>11</v>
      </c>
      <c r="B75" s="316"/>
      <c r="C75" s="34"/>
      <c r="D75" s="119">
        <f>AVERAGE(D66:D72)</f>
        <v>35549</v>
      </c>
      <c r="E75" s="119">
        <f>AVERAGE(E66:E72)</f>
        <v>44084.333333333336</v>
      </c>
      <c r="F75" s="119">
        <f>AVERAGE(F66:F72)</f>
        <v>53096</v>
      </c>
      <c r="G75" s="119">
        <f>AVERAGE(G66:G72)</f>
        <v>41170</v>
      </c>
      <c r="H75" s="50">
        <f t="shared" si="18"/>
        <v>0.93389185878581205</v>
      </c>
      <c r="I75" s="51">
        <f t="shared" si="19"/>
        <v>0.4936003825705364</v>
      </c>
      <c r="J75" s="19"/>
      <c r="K75" s="29"/>
      <c r="L75" s="29"/>
      <c r="M75" s="29"/>
      <c r="N75" s="29"/>
    </row>
    <row r="76" spans="1:14">
      <c r="A76" s="54" t="s">
        <v>21</v>
      </c>
      <c r="B76" s="317"/>
      <c r="C76" s="34"/>
      <c r="D76" s="119">
        <f>MEDIAN(D66:D72)</f>
        <v>36669</v>
      </c>
      <c r="E76" s="119">
        <f>MEDIAN(E66:E72)</f>
        <v>46752</v>
      </c>
      <c r="F76" s="119">
        <f>MEDIAN(F66:F72)</f>
        <v>56836</v>
      </c>
      <c r="G76" s="119">
        <f>MEDIAN(G66:G72)</f>
        <v>41170</v>
      </c>
      <c r="H76" s="50">
        <f t="shared" si="18"/>
        <v>0.88060403832991097</v>
      </c>
      <c r="I76" s="51">
        <f t="shared" si="19"/>
        <v>0.54997409255774632</v>
      </c>
      <c r="J76" s="19"/>
      <c r="K76" s="29"/>
      <c r="L76" s="29"/>
      <c r="M76" s="29"/>
      <c r="N76" s="29"/>
    </row>
    <row r="77" spans="1:14">
      <c r="A77" s="24" t="s">
        <v>24</v>
      </c>
      <c r="B77" s="142"/>
      <c r="C77" s="39">
        <v>64</v>
      </c>
      <c r="D77" s="123">
        <f>VLOOKUP(C77,'Prop Grds'!$A$2:$E$45,2)</f>
        <v>31647.912975827454</v>
      </c>
      <c r="E77" s="123">
        <f>VLOOKUP(C77,'Prop Grds'!$A$2:$E$45,3)</f>
        <v>39559.891219784316</v>
      </c>
      <c r="F77" s="123">
        <f>VLOOKUP(C77,'Prop Grds'!$A$2:$E$45,4)</f>
        <v>47471.869463741183</v>
      </c>
      <c r="G77" s="124"/>
      <c r="H77" s="52"/>
      <c r="I77" s="53"/>
      <c r="J77" s="19"/>
      <c r="K77" s="29"/>
      <c r="L77" s="29"/>
      <c r="M77" s="29"/>
      <c r="N77" s="29"/>
    </row>
    <row r="78" spans="1:14">
      <c r="A78" s="23" t="s">
        <v>25</v>
      </c>
      <c r="B78" s="142"/>
      <c r="C78" s="39"/>
      <c r="D78" s="123"/>
      <c r="E78" s="123"/>
      <c r="F78" s="123"/>
      <c r="G78" s="125"/>
      <c r="H78" s="50"/>
      <c r="I78" s="51"/>
      <c r="J78" s="61"/>
    </row>
    <row r="79" spans="1:14" ht="28.9" customHeight="1">
      <c r="A79" s="322"/>
      <c r="B79" s="323"/>
      <c r="C79" s="323"/>
      <c r="D79" s="323"/>
      <c r="E79" s="323"/>
      <c r="F79" s="323"/>
      <c r="G79" s="323"/>
      <c r="H79" s="323"/>
      <c r="I79" s="323"/>
      <c r="J79" s="324"/>
    </row>
    <row r="80" spans="1:14">
      <c r="A80" s="31" t="s">
        <v>188</v>
      </c>
      <c r="B80" s="138"/>
      <c r="C80" s="34"/>
      <c r="D80" s="293">
        <v>36819</v>
      </c>
      <c r="E80" s="293">
        <v>43650</v>
      </c>
      <c r="F80" s="293">
        <v>51738</v>
      </c>
      <c r="G80" s="117"/>
      <c r="H80" s="43">
        <f t="shared" ref="H80:H86" si="20">G80/E80</f>
        <v>0</v>
      </c>
      <c r="I80" s="51">
        <f t="shared" ref="I80:I86" si="21">(F80/D80)-1</f>
        <v>0.40519840299845189</v>
      </c>
      <c r="J80" s="15" t="s">
        <v>1298</v>
      </c>
      <c r="K80" s="29"/>
      <c r="L80" s="29"/>
      <c r="M80" s="29"/>
      <c r="N80" s="29"/>
    </row>
    <row r="81" spans="1:14">
      <c r="A81" s="31" t="s">
        <v>29</v>
      </c>
      <c r="B81" s="138"/>
      <c r="C81" s="34"/>
      <c r="D81" s="117"/>
      <c r="E81" s="117"/>
      <c r="F81" s="117"/>
      <c r="G81" s="117"/>
      <c r="H81" s="43" t="e">
        <f t="shared" si="20"/>
        <v>#DIV/0!</v>
      </c>
      <c r="I81" s="51" t="e">
        <f t="shared" si="21"/>
        <v>#DIV/0!</v>
      </c>
      <c r="J81" s="15"/>
      <c r="K81" s="29"/>
      <c r="L81" s="29"/>
      <c r="M81" s="29"/>
      <c r="N81" s="29"/>
    </row>
    <row r="82" spans="1:14">
      <c r="A82" s="31" t="s">
        <v>189</v>
      </c>
      <c r="B82" s="138"/>
      <c r="C82" s="34"/>
      <c r="D82" s="293">
        <v>28483</v>
      </c>
      <c r="E82" s="293">
        <v>36316</v>
      </c>
      <c r="F82" s="293">
        <v>44149</v>
      </c>
      <c r="G82" s="117">
        <v>32013</v>
      </c>
      <c r="H82" s="43">
        <f t="shared" si="20"/>
        <v>0.88151228108822555</v>
      </c>
      <c r="I82" s="51">
        <f t="shared" si="21"/>
        <v>0.5500122880314573</v>
      </c>
      <c r="J82" s="15" t="s">
        <v>1220</v>
      </c>
      <c r="K82" s="29"/>
      <c r="L82" s="29"/>
      <c r="M82" s="29"/>
      <c r="N82" s="29"/>
    </row>
    <row r="83" spans="1:14">
      <c r="A83" s="31" t="s">
        <v>32</v>
      </c>
      <c r="B83" s="138"/>
      <c r="C83" s="34"/>
      <c r="D83" s="293">
        <v>31637</v>
      </c>
      <c r="E83" s="293">
        <v>40496</v>
      </c>
      <c r="F83" s="293">
        <v>49354</v>
      </c>
      <c r="G83" s="117"/>
      <c r="H83" s="43">
        <f t="shared" si="20"/>
        <v>0</v>
      </c>
      <c r="I83" s="51">
        <f t="shared" si="21"/>
        <v>0.56000885039668735</v>
      </c>
      <c r="J83" s="15" t="s">
        <v>1264</v>
      </c>
      <c r="K83" s="29"/>
      <c r="L83" s="29"/>
      <c r="M83" s="29"/>
      <c r="N83" s="29"/>
    </row>
    <row r="84" spans="1:14">
      <c r="A84" s="31" t="s">
        <v>33</v>
      </c>
      <c r="B84" s="138"/>
      <c r="C84" s="34"/>
      <c r="D84" s="117"/>
      <c r="E84" s="117"/>
      <c r="F84" s="117"/>
      <c r="G84" s="117"/>
      <c r="H84" s="43" t="e">
        <f t="shared" si="20"/>
        <v>#DIV/0!</v>
      </c>
      <c r="I84" s="51" t="e">
        <f t="shared" si="21"/>
        <v>#DIV/0!</v>
      </c>
      <c r="J84" s="15"/>
      <c r="K84" s="29"/>
      <c r="L84" s="29"/>
      <c r="M84" s="29"/>
      <c r="N84" s="29"/>
    </row>
    <row r="85" spans="1:14">
      <c r="A85" s="31" t="s">
        <v>34</v>
      </c>
      <c r="B85" s="138"/>
      <c r="C85" s="34"/>
      <c r="D85" s="293">
        <v>35741</v>
      </c>
      <c r="E85" s="293">
        <v>44676</v>
      </c>
      <c r="F85" s="293">
        <v>53612</v>
      </c>
      <c r="G85" s="117"/>
      <c r="H85" s="43">
        <f t="shared" si="20"/>
        <v>0</v>
      </c>
      <c r="I85" s="51">
        <f t="shared" si="21"/>
        <v>0.5000139895358271</v>
      </c>
      <c r="J85" s="15" t="s">
        <v>1306</v>
      </c>
      <c r="K85" s="29"/>
      <c r="L85" s="29"/>
      <c r="M85" s="29"/>
      <c r="N85" s="29"/>
    </row>
    <row r="86" spans="1:14">
      <c r="A86" s="31" t="s">
        <v>35</v>
      </c>
      <c r="B86" s="138"/>
      <c r="C86" s="34"/>
      <c r="D86" s="302">
        <v>29359</v>
      </c>
      <c r="E86" s="302">
        <v>37433</v>
      </c>
      <c r="F86" s="302">
        <v>45506</v>
      </c>
      <c r="G86" s="117"/>
      <c r="H86" s="43">
        <f t="shared" si="20"/>
        <v>0</v>
      </c>
      <c r="I86" s="51">
        <f t="shared" si="21"/>
        <v>0.54998467250246952</v>
      </c>
      <c r="J86" s="15" t="s">
        <v>279</v>
      </c>
      <c r="K86" s="29"/>
      <c r="L86" s="29"/>
      <c r="M86" s="29"/>
      <c r="N86" s="29"/>
    </row>
    <row r="87" spans="1:14" ht="4.9000000000000004" customHeight="1">
      <c r="A87" s="56"/>
      <c r="B87" s="139"/>
      <c r="C87" s="36"/>
      <c r="D87" s="120"/>
      <c r="E87" s="120"/>
      <c r="F87" s="120"/>
      <c r="G87" s="120"/>
      <c r="H87" s="57"/>
      <c r="I87" s="58"/>
      <c r="J87" s="59"/>
      <c r="K87" s="29"/>
      <c r="L87" s="29"/>
      <c r="M87" s="29"/>
      <c r="N87" s="29"/>
    </row>
    <row r="88" spans="1:14">
      <c r="A88" s="4" t="s">
        <v>279</v>
      </c>
      <c r="B88" s="140"/>
      <c r="C88" s="37">
        <v>60</v>
      </c>
      <c r="D88" s="121">
        <f>VLOOKUP(C88,'Curr Pay Plan'!$A$2:$D$100,2)</f>
        <v>27192.52</v>
      </c>
      <c r="E88" s="121">
        <f>VLOOKUP(C88,'Curr Pay Plan'!$A$2:$D$100,3)</f>
        <v>32807.419443152772</v>
      </c>
      <c r="F88" s="121">
        <f>VLOOKUP(C88,'Curr Pay Plan'!$A$2:$D$100,4)</f>
        <v>38422.31888630554</v>
      </c>
      <c r="G88" s="122">
        <v>37485</v>
      </c>
      <c r="H88" s="47">
        <f t="shared" ref="H88:H90" si="22">G88/E88</f>
        <v>1.1425769120595519</v>
      </c>
      <c r="I88" s="48">
        <f t="shared" ref="I88:I90" si="23">(F88/D88)-1</f>
        <v>0.41297382097376567</v>
      </c>
      <c r="J88" s="60"/>
      <c r="K88" s="7"/>
      <c r="L88" s="7"/>
      <c r="M88" s="7"/>
      <c r="N88" s="7"/>
    </row>
    <row r="89" spans="1:14">
      <c r="A89" s="12" t="s">
        <v>11</v>
      </c>
      <c r="B89" s="316"/>
      <c r="C89" s="34"/>
      <c r="D89" s="119">
        <f>AVERAGE(D80:D86)</f>
        <v>32407.8</v>
      </c>
      <c r="E89" s="119">
        <f>AVERAGE(E80:E86)</f>
        <v>40514.199999999997</v>
      </c>
      <c r="F89" s="119">
        <f>AVERAGE(F80:F86)</f>
        <v>48871.8</v>
      </c>
      <c r="G89" s="119">
        <f>AVERAGE(G80:G86)</f>
        <v>32013</v>
      </c>
      <c r="H89" s="50">
        <f t="shared" si="22"/>
        <v>0.79016739809745729</v>
      </c>
      <c r="I89" s="51">
        <f t="shared" si="23"/>
        <v>0.50802584562975595</v>
      </c>
      <c r="J89" s="19"/>
      <c r="K89" s="29"/>
      <c r="L89" s="29"/>
      <c r="M89" s="29"/>
      <c r="N89" s="29"/>
    </row>
    <row r="90" spans="1:14">
      <c r="A90" s="54" t="s">
        <v>21</v>
      </c>
      <c r="B90" s="318"/>
      <c r="C90" s="34"/>
      <c r="D90" s="119">
        <f>MEDIAN(D80:D86)</f>
        <v>31637</v>
      </c>
      <c r="E90" s="119">
        <f>MEDIAN(E80:E86)</f>
        <v>40496</v>
      </c>
      <c r="F90" s="119">
        <f>MEDIAN(F80:F86)</f>
        <v>49354</v>
      </c>
      <c r="G90" s="119">
        <f>MEDIAN(G80:G86)</f>
        <v>32013</v>
      </c>
      <c r="H90" s="50">
        <f t="shared" si="22"/>
        <v>0.79052252074278939</v>
      </c>
      <c r="I90" s="51">
        <f t="shared" si="23"/>
        <v>0.56000885039668735</v>
      </c>
      <c r="J90" s="19"/>
      <c r="K90" s="29"/>
      <c r="L90" s="29"/>
      <c r="M90" s="29"/>
      <c r="N90" s="29"/>
    </row>
    <row r="91" spans="1:14">
      <c r="A91" s="24" t="s">
        <v>24</v>
      </c>
      <c r="B91" s="142"/>
      <c r="C91" s="39">
        <v>63</v>
      </c>
      <c r="D91" s="123">
        <f>VLOOKUP(C91,'Prop Grds'!$A$2:$E$45,2)</f>
        <v>30112.191223432405</v>
      </c>
      <c r="E91" s="123">
        <f>VLOOKUP(C91,'Prop Grds'!$A$2:$E$45,3)</f>
        <v>37640.239029290504</v>
      </c>
      <c r="F91" s="123">
        <f>VLOOKUP(C91,'Prop Grds'!$A$2:$E$45,4)</f>
        <v>45168.28683514861</v>
      </c>
      <c r="G91" s="124"/>
      <c r="H91" s="52"/>
      <c r="I91" s="53"/>
      <c r="J91" s="19"/>
      <c r="K91" s="29"/>
      <c r="L91" s="29"/>
      <c r="M91" s="29"/>
      <c r="N91" s="29"/>
    </row>
    <row r="92" spans="1:14">
      <c r="A92" s="23" t="s">
        <v>25</v>
      </c>
      <c r="B92" s="142"/>
      <c r="C92" s="39"/>
      <c r="D92" s="123"/>
      <c r="E92" s="123"/>
      <c r="F92" s="123"/>
      <c r="G92" s="125"/>
      <c r="H92" s="50"/>
      <c r="I92" s="51"/>
      <c r="J92" s="61"/>
    </row>
    <row r="93" spans="1:14" ht="28.9" customHeight="1">
      <c r="A93" s="322"/>
      <c r="B93" s="323"/>
      <c r="C93" s="323"/>
      <c r="D93" s="323"/>
      <c r="E93" s="323"/>
      <c r="F93" s="323"/>
      <c r="G93" s="323"/>
      <c r="H93" s="323"/>
      <c r="I93" s="323"/>
      <c r="J93" s="324"/>
    </row>
    <row r="94" spans="1:14">
      <c r="A94" s="31" t="s">
        <v>188</v>
      </c>
      <c r="B94" s="138"/>
      <c r="C94" s="34"/>
      <c r="D94" s="293">
        <v>36819</v>
      </c>
      <c r="E94" s="293">
        <v>43650</v>
      </c>
      <c r="F94" s="293">
        <v>51738</v>
      </c>
      <c r="G94" s="117">
        <v>42972</v>
      </c>
      <c r="H94" s="43">
        <f t="shared" ref="H94:H100" si="24">G94/E94</f>
        <v>0.98446735395189</v>
      </c>
      <c r="I94" s="51">
        <f t="shared" ref="I94:I100" si="25">(F94/D94)-1</f>
        <v>0.40519840299845189</v>
      </c>
      <c r="J94" s="15" t="s">
        <v>289</v>
      </c>
    </row>
    <row r="95" spans="1:14">
      <c r="A95" s="31" t="s">
        <v>29</v>
      </c>
      <c r="B95" s="138"/>
      <c r="C95" s="34"/>
      <c r="D95" s="117"/>
      <c r="E95" s="117"/>
      <c r="F95" s="117"/>
      <c r="G95" s="117"/>
      <c r="H95" s="43" t="e">
        <f t="shared" si="24"/>
        <v>#DIV/0!</v>
      </c>
      <c r="I95" s="51" t="e">
        <f t="shared" si="25"/>
        <v>#DIV/0!</v>
      </c>
      <c r="J95" s="15"/>
    </row>
    <row r="96" spans="1:14">
      <c r="A96" s="31" t="s">
        <v>189</v>
      </c>
      <c r="B96" s="138"/>
      <c r="C96" s="34"/>
      <c r="D96" s="293">
        <v>29708</v>
      </c>
      <c r="E96" s="293">
        <v>37878</v>
      </c>
      <c r="F96" s="293">
        <v>46048</v>
      </c>
      <c r="G96" s="117"/>
      <c r="H96" s="43">
        <f t="shared" si="24"/>
        <v>0</v>
      </c>
      <c r="I96" s="51">
        <f t="shared" si="25"/>
        <v>0.55002019658004575</v>
      </c>
      <c r="J96" s="15" t="s">
        <v>1303</v>
      </c>
    </row>
    <row r="97" spans="1:10">
      <c r="A97" s="31" t="s">
        <v>32</v>
      </c>
      <c r="B97" s="138"/>
      <c r="C97" s="34"/>
      <c r="D97" s="293">
        <v>36415</v>
      </c>
      <c r="E97" s="293">
        <v>46611</v>
      </c>
      <c r="F97" s="293">
        <v>56808</v>
      </c>
      <c r="G97" s="117"/>
      <c r="H97" s="43">
        <f t="shared" si="24"/>
        <v>0</v>
      </c>
      <c r="I97" s="51">
        <f t="shared" si="25"/>
        <v>0.56001647672662358</v>
      </c>
      <c r="J97" s="15" t="s">
        <v>1265</v>
      </c>
    </row>
    <row r="98" spans="1:10">
      <c r="A98" s="31" t="s">
        <v>33</v>
      </c>
      <c r="B98" s="138"/>
      <c r="C98" s="34"/>
      <c r="D98" s="117"/>
      <c r="E98" s="117"/>
      <c r="F98" s="117"/>
      <c r="G98" s="117"/>
      <c r="H98" s="43" t="e">
        <f t="shared" si="24"/>
        <v>#DIV/0!</v>
      </c>
      <c r="I98" s="51" t="e">
        <f t="shared" si="25"/>
        <v>#DIV/0!</v>
      </c>
      <c r="J98" s="15"/>
    </row>
    <row r="99" spans="1:10">
      <c r="A99" s="31" t="s">
        <v>34</v>
      </c>
      <c r="B99" s="138"/>
      <c r="C99" s="34"/>
      <c r="D99" s="117"/>
      <c r="E99" s="117"/>
      <c r="F99" s="117"/>
      <c r="G99" s="117"/>
      <c r="H99" s="43" t="e">
        <f t="shared" si="24"/>
        <v>#DIV/0!</v>
      </c>
      <c r="I99" s="51" t="e">
        <f t="shared" si="25"/>
        <v>#DIV/0!</v>
      </c>
      <c r="J99" s="15"/>
    </row>
    <row r="100" spans="1:10">
      <c r="A100" s="31" t="s">
        <v>35</v>
      </c>
      <c r="B100" s="138"/>
      <c r="C100" s="34"/>
      <c r="D100" s="302">
        <v>29359</v>
      </c>
      <c r="E100" s="302">
        <v>37433</v>
      </c>
      <c r="F100" s="302">
        <v>45506</v>
      </c>
      <c r="G100" s="117"/>
      <c r="H100" s="43">
        <f t="shared" si="24"/>
        <v>0</v>
      </c>
      <c r="I100" s="51">
        <f t="shared" si="25"/>
        <v>0.54998467250246952</v>
      </c>
      <c r="J100" s="15" t="s">
        <v>279</v>
      </c>
    </row>
    <row r="101" spans="1:10" ht="6" customHeight="1">
      <c r="A101" s="56"/>
      <c r="B101" s="139"/>
      <c r="C101" s="36"/>
      <c r="D101" s="120"/>
      <c r="E101" s="120"/>
      <c r="F101" s="120"/>
      <c r="G101" s="120"/>
      <c r="H101" s="57"/>
      <c r="I101" s="58"/>
      <c r="J101" s="59"/>
    </row>
    <row r="102" spans="1:10">
      <c r="A102" s="4" t="s">
        <v>280</v>
      </c>
      <c r="B102" s="140"/>
      <c r="C102" s="37">
        <v>61</v>
      </c>
      <c r="D102" s="121">
        <f>VLOOKUP(C102,'Curr Pay Plan'!$A$2:$D$100,2)</f>
        <v>28566.95</v>
      </c>
      <c r="E102" s="121">
        <f>VLOOKUP(C102,'Curr Pay Plan'!$A$2:$D$100,3)</f>
        <v>34465.651247533257</v>
      </c>
      <c r="F102" s="121">
        <f>VLOOKUP(C102,'Curr Pay Plan'!$A$2:$D$100,4)</f>
        <v>40364.352495066516</v>
      </c>
      <c r="G102" s="122">
        <v>35676</v>
      </c>
      <c r="H102" s="47">
        <f t="shared" ref="H102:H104" si="26">G102/E102</f>
        <v>1.0351175361165812</v>
      </c>
      <c r="I102" s="48">
        <f t="shared" ref="I102:I104" si="27">(F102/D102)-1</f>
        <v>0.41297382097376567</v>
      </c>
      <c r="J102" s="60"/>
    </row>
    <row r="103" spans="1:10">
      <c r="A103" s="12" t="s">
        <v>11</v>
      </c>
      <c r="B103" s="316"/>
      <c r="C103" s="34"/>
      <c r="D103" s="119">
        <f>AVERAGE(D94:D100)</f>
        <v>33075.25</v>
      </c>
      <c r="E103" s="119">
        <f>AVERAGE(E94:E100)</f>
        <v>41393</v>
      </c>
      <c r="F103" s="119">
        <f>AVERAGE(F94:F100)</f>
        <v>50025</v>
      </c>
      <c r="G103" s="119">
        <f>AVERAGE(G94:G100)</f>
        <v>42972</v>
      </c>
      <c r="H103" s="50">
        <f t="shared" si="26"/>
        <v>1.038146546517527</v>
      </c>
      <c r="I103" s="51">
        <f t="shared" si="27"/>
        <v>0.51246022327873564</v>
      </c>
      <c r="J103" s="19"/>
    </row>
    <row r="104" spans="1:10">
      <c r="A104" s="54" t="s">
        <v>21</v>
      </c>
      <c r="B104" s="318"/>
      <c r="C104" s="34"/>
      <c r="D104" s="119">
        <f>MEDIAN(D94:D100)</f>
        <v>33061.5</v>
      </c>
      <c r="E104" s="119">
        <f>MEDIAN(E94:E100)</f>
        <v>40764</v>
      </c>
      <c r="F104" s="119">
        <f>MEDIAN(F94:F100)</f>
        <v>48893</v>
      </c>
      <c r="G104" s="119">
        <f>MEDIAN(G94:G100)</f>
        <v>42972</v>
      </c>
      <c r="H104" s="50">
        <f t="shared" si="26"/>
        <v>1.0541654400942007</v>
      </c>
      <c r="I104" s="51">
        <f t="shared" si="27"/>
        <v>0.47885002192882964</v>
      </c>
      <c r="J104" s="19"/>
    </row>
    <row r="105" spans="1:10">
      <c r="A105" s="24" t="s">
        <v>24</v>
      </c>
      <c r="B105" s="142"/>
      <c r="C105" s="39">
        <v>64</v>
      </c>
      <c r="D105" s="123">
        <f>VLOOKUP(C105,'Prop Grds'!$A$2:$E$45,2)</f>
        <v>31647.912975827454</v>
      </c>
      <c r="E105" s="123">
        <f>VLOOKUP(C105,'Prop Grds'!$A$2:$E$45,3)</f>
        <v>39559.891219784316</v>
      </c>
      <c r="F105" s="123">
        <f>VLOOKUP(C105,'Prop Grds'!$A$2:$E$45,4)</f>
        <v>47471.869463741183</v>
      </c>
      <c r="G105" s="124"/>
      <c r="H105" s="52"/>
      <c r="I105" s="53"/>
      <c r="J105" s="19"/>
    </row>
    <row r="106" spans="1:10">
      <c r="A106" s="23" t="s">
        <v>25</v>
      </c>
      <c r="B106" s="142"/>
      <c r="C106" s="39"/>
      <c r="D106" s="123"/>
      <c r="E106" s="123"/>
      <c r="F106" s="123"/>
      <c r="G106" s="125"/>
      <c r="H106" s="50"/>
      <c r="I106" s="51"/>
      <c r="J106" s="61"/>
    </row>
    <row r="107" spans="1:10">
      <c r="A107" s="322"/>
      <c r="B107" s="323"/>
      <c r="C107" s="323"/>
      <c r="D107" s="323"/>
      <c r="E107" s="323"/>
      <c r="F107" s="323"/>
      <c r="G107" s="323"/>
      <c r="H107" s="323"/>
      <c r="I107" s="323"/>
      <c r="J107" s="324"/>
    </row>
  </sheetData>
  <mergeCells count="7">
    <mergeCell ref="A107:J107"/>
    <mergeCell ref="A93:J93"/>
    <mergeCell ref="A15:J15"/>
    <mergeCell ref="A37:J37"/>
    <mergeCell ref="A51:J51"/>
    <mergeCell ref="A65:J65"/>
    <mergeCell ref="A79:J79"/>
  </mergeCells>
  <printOptions horizontalCentered="1"/>
  <pageMargins left="0.45" right="0.45" top="1" bottom="0.5" header="0.3" footer="0.3"/>
  <pageSetup orientation="landscape" horizontalDpi="4294967293" verticalDpi="0" r:id="rId1"/>
  <headerFooter>
    <oddHeader>&amp;C
&amp;"-,Bold"&amp;14Tax Dept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23"/>
  <sheetViews>
    <sheetView topLeftCell="A31" workbookViewId="0">
      <selection activeCell="F28" sqref="F28"/>
    </sheetView>
  </sheetViews>
  <sheetFormatPr defaultRowHeight="15"/>
  <cols>
    <col min="1" max="1" width="33.28515625" customWidth="1"/>
    <col min="3" max="9" width="9.140625" style="66"/>
    <col min="10" max="10" width="30.140625" customWidth="1"/>
  </cols>
  <sheetData>
    <row r="1" spans="1:10">
      <c r="A1" s="10" t="s">
        <v>18</v>
      </c>
      <c r="B1" s="15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0">
      <c r="A2" s="31" t="s">
        <v>28</v>
      </c>
      <c r="B2" s="143"/>
      <c r="C2" s="34"/>
      <c r="D2" s="117"/>
      <c r="E2" s="117"/>
      <c r="F2" s="117"/>
      <c r="G2" s="117"/>
      <c r="H2" s="43"/>
      <c r="I2" s="44"/>
      <c r="J2" s="15"/>
    </row>
    <row r="3" spans="1:10">
      <c r="A3" s="31" t="s">
        <v>31</v>
      </c>
      <c r="B3" s="143"/>
      <c r="C3" s="34"/>
      <c r="D3" s="117"/>
      <c r="E3" s="117"/>
      <c r="F3" s="117"/>
      <c r="G3" s="117"/>
      <c r="H3" s="43"/>
      <c r="I3" s="44"/>
      <c r="J3" s="15"/>
    </row>
    <row r="4" spans="1:10">
      <c r="A4" s="31" t="s">
        <v>187</v>
      </c>
      <c r="B4" s="143"/>
      <c r="C4" s="35"/>
      <c r="D4" s="293">
        <v>42348</v>
      </c>
      <c r="E4" s="293">
        <v>56108</v>
      </c>
      <c r="F4" s="293">
        <v>69867</v>
      </c>
      <c r="G4" s="117"/>
      <c r="H4" s="43"/>
      <c r="I4" s="44"/>
      <c r="J4" s="15" t="s">
        <v>1318</v>
      </c>
    </row>
    <row r="5" spans="1:10">
      <c r="A5" s="13"/>
      <c r="B5" s="14"/>
      <c r="C5" s="34"/>
      <c r="D5" s="117"/>
      <c r="E5" s="117"/>
      <c r="F5" s="117"/>
      <c r="G5" s="117"/>
      <c r="H5" s="43"/>
      <c r="I5" s="44"/>
      <c r="J5" s="15"/>
    </row>
    <row r="6" spans="1:10">
      <c r="A6" s="31" t="s">
        <v>188</v>
      </c>
      <c r="B6" s="143"/>
      <c r="C6" s="34"/>
      <c r="D6" s="117"/>
      <c r="E6" s="107"/>
      <c r="F6" s="117"/>
      <c r="G6" s="117"/>
      <c r="H6" s="43"/>
      <c r="I6" s="44"/>
      <c r="J6" s="15"/>
    </row>
    <row r="7" spans="1:10">
      <c r="A7" s="31" t="s">
        <v>29</v>
      </c>
      <c r="B7" s="143"/>
      <c r="C7" s="34"/>
      <c r="D7" s="147"/>
      <c r="E7" s="147"/>
      <c r="F7" s="147"/>
      <c r="G7" s="107"/>
      <c r="H7" s="43"/>
      <c r="I7" s="44"/>
      <c r="J7" s="15"/>
    </row>
    <row r="8" spans="1:10">
      <c r="A8" s="31" t="s">
        <v>189</v>
      </c>
      <c r="B8" s="143"/>
      <c r="C8" s="34"/>
      <c r="D8" s="107"/>
      <c r="E8" s="107"/>
      <c r="F8" s="107"/>
      <c r="G8" s="107"/>
      <c r="H8" s="43"/>
      <c r="I8" s="44"/>
      <c r="J8" s="40"/>
    </row>
    <row r="9" spans="1:10">
      <c r="A9" s="31" t="s">
        <v>32</v>
      </c>
      <c r="B9" s="143"/>
      <c r="C9" s="34"/>
      <c r="D9" s="148"/>
      <c r="E9" s="148"/>
      <c r="F9" s="148"/>
      <c r="G9" s="149"/>
      <c r="H9" s="43"/>
      <c r="I9" s="44"/>
      <c r="J9" s="15" t="s">
        <v>186</v>
      </c>
    </row>
    <row r="10" spans="1:10">
      <c r="A10" s="31" t="s">
        <v>33</v>
      </c>
      <c r="B10" s="143"/>
      <c r="C10" s="34"/>
      <c r="D10" s="292">
        <v>52918</v>
      </c>
      <c r="E10" s="292">
        <v>66153</v>
      </c>
      <c r="F10" s="292">
        <v>79388</v>
      </c>
      <c r="G10" s="107"/>
      <c r="H10" s="43"/>
      <c r="I10" s="44">
        <f t="shared" ref="I10:I11" si="0">(F10/D10)-1</f>
        <v>0.50020786877810952</v>
      </c>
      <c r="J10" s="40" t="s">
        <v>1325</v>
      </c>
    </row>
    <row r="11" spans="1:10">
      <c r="A11" s="31" t="s">
        <v>34</v>
      </c>
      <c r="B11" s="143"/>
      <c r="C11" s="34"/>
      <c r="D11" s="292">
        <v>47896</v>
      </c>
      <c r="E11" s="292">
        <v>59870</v>
      </c>
      <c r="F11" s="292">
        <v>71844</v>
      </c>
      <c r="G11" s="107"/>
      <c r="H11" s="43"/>
      <c r="I11" s="44">
        <f t="shared" si="0"/>
        <v>0.5</v>
      </c>
      <c r="J11" s="15" t="s">
        <v>282</v>
      </c>
    </row>
    <row r="12" spans="1:10">
      <c r="A12" s="31" t="s">
        <v>35</v>
      </c>
      <c r="B12" s="143"/>
      <c r="C12" s="34"/>
      <c r="D12" s="107"/>
      <c r="E12" s="107"/>
      <c r="F12" s="107"/>
      <c r="G12" s="107"/>
      <c r="H12" s="43"/>
      <c r="I12" s="44"/>
      <c r="J12" s="15"/>
    </row>
    <row r="13" spans="1:10" ht="6" customHeight="1">
      <c r="A13" s="3"/>
      <c r="B13" s="144"/>
      <c r="C13" s="36"/>
      <c r="D13" s="150"/>
      <c r="E13" s="150"/>
      <c r="F13" s="150"/>
      <c r="G13" s="150"/>
      <c r="H13" s="45"/>
      <c r="I13" s="46"/>
      <c r="J13" s="16"/>
    </row>
    <row r="14" spans="1:10">
      <c r="A14" s="4" t="s">
        <v>282</v>
      </c>
      <c r="B14" s="145"/>
      <c r="C14" s="37">
        <v>65</v>
      </c>
      <c r="D14" s="121">
        <f>VLOOKUP(C14,'Curr Pay Plan'!$A$2:$D$100,2)</f>
        <v>34807.94</v>
      </c>
      <c r="E14" s="121">
        <f>VLOOKUP(C14,'Curr Pay Plan'!$A$2:$D$100,3)</f>
        <v>41995.323991012789</v>
      </c>
      <c r="F14" s="121">
        <f>VLOOKUP(C14,'Curr Pay Plan'!$A$2:$D$100,4)</f>
        <v>49182.707982025575</v>
      </c>
      <c r="G14" s="122"/>
      <c r="H14" s="47">
        <f t="shared" ref="H14:H20" si="1">G14/E14</f>
        <v>0</v>
      </c>
      <c r="I14" s="48">
        <f t="shared" ref="I14:I20" si="2">(F14/D14)-1</f>
        <v>0.41297382097376545</v>
      </c>
      <c r="J14" s="17"/>
    </row>
    <row r="15" spans="1:10">
      <c r="A15" s="22" t="s">
        <v>11</v>
      </c>
      <c r="B15" s="154"/>
      <c r="C15" s="34"/>
      <c r="D15" s="119">
        <f>AVERAGE(D2:D12)</f>
        <v>47720.666666666664</v>
      </c>
      <c r="E15" s="119">
        <f>AVERAGE(E2:E12)</f>
        <v>60710.333333333336</v>
      </c>
      <c r="F15" s="119">
        <f>AVERAGE(F2:F12)</f>
        <v>73699.666666666672</v>
      </c>
      <c r="G15" s="151" t="e">
        <f>AVERAGE(G2:G12)</f>
        <v>#DIV/0!</v>
      </c>
      <c r="H15" s="49" t="e">
        <f t="shared" si="1"/>
        <v>#DIV/0!</v>
      </c>
      <c r="I15" s="44">
        <f t="shared" si="2"/>
        <v>0.54439725625515178</v>
      </c>
      <c r="J15" s="18"/>
    </row>
    <row r="16" spans="1:10">
      <c r="A16" s="54" t="s">
        <v>21</v>
      </c>
      <c r="B16" s="174"/>
      <c r="C16" s="34"/>
      <c r="D16" s="119">
        <f>MEDIAN(D2:D12)</f>
        <v>47896</v>
      </c>
      <c r="E16" s="119">
        <f>MEDIAN(E2:E12)</f>
        <v>59870</v>
      </c>
      <c r="F16" s="119">
        <f>MEDIAN(F2:F12)</f>
        <v>71844</v>
      </c>
      <c r="G16" s="151" t="e">
        <f>MEDIAN(G2:G12)</f>
        <v>#NUM!</v>
      </c>
      <c r="H16" s="49" t="e">
        <f t="shared" si="1"/>
        <v>#NUM!</v>
      </c>
      <c r="I16" s="44">
        <f t="shared" si="2"/>
        <v>0.5</v>
      </c>
      <c r="J16" s="18"/>
    </row>
    <row r="17" spans="1:10">
      <c r="A17" s="12" t="s">
        <v>22</v>
      </c>
      <c r="B17" s="115"/>
      <c r="C17" s="38"/>
      <c r="D17" s="119">
        <f>AVERAGE(D2:D4)</f>
        <v>42348</v>
      </c>
      <c r="E17" s="119">
        <f>AVERAGE(E2:E4)</f>
        <v>56108</v>
      </c>
      <c r="F17" s="119">
        <f>AVERAGE(F2:F4)</f>
        <v>69867</v>
      </c>
      <c r="G17" s="119"/>
      <c r="H17" s="50"/>
      <c r="I17" s="51"/>
      <c r="J17" s="19"/>
    </row>
    <row r="18" spans="1:10">
      <c r="A18" s="22" t="s">
        <v>23</v>
      </c>
      <c r="B18" s="154"/>
      <c r="C18" s="34"/>
      <c r="D18" s="119">
        <f>MEDIAN(D2:D4)</f>
        <v>42348</v>
      </c>
      <c r="E18" s="119">
        <f>MEDIAN(E2:E4)</f>
        <v>56108</v>
      </c>
      <c r="F18" s="119">
        <f>MEDIAN(F2:F4)</f>
        <v>69867</v>
      </c>
      <c r="G18" s="151"/>
      <c r="H18" s="49"/>
      <c r="I18" s="44"/>
      <c r="J18" s="18"/>
    </row>
    <row r="19" spans="1:10">
      <c r="A19" s="12" t="s">
        <v>81</v>
      </c>
      <c r="B19" s="115"/>
      <c r="C19" s="34"/>
      <c r="D19" s="119">
        <f>AVERAGE(D6:D12)</f>
        <v>50407</v>
      </c>
      <c r="E19" s="119">
        <f>AVERAGE(E6:E12)</f>
        <v>63011.5</v>
      </c>
      <c r="F19" s="119">
        <f>AVERAGE(F6:F12)</f>
        <v>75616</v>
      </c>
      <c r="G19" s="151" t="e">
        <f>AVERAGE(G6:G12)</f>
        <v>#DIV/0!</v>
      </c>
      <c r="H19" s="49" t="e">
        <f t="shared" si="1"/>
        <v>#DIV/0!</v>
      </c>
      <c r="I19" s="44">
        <f t="shared" si="2"/>
        <v>0.5001091118297063</v>
      </c>
      <c r="J19" s="18"/>
    </row>
    <row r="20" spans="1:10">
      <c r="A20" s="12" t="s">
        <v>80</v>
      </c>
      <c r="B20" s="115"/>
      <c r="C20" s="34"/>
      <c r="D20" s="119">
        <f>MEDIAN(D6:D12)</f>
        <v>50407</v>
      </c>
      <c r="E20" s="119">
        <f>MEDIAN(E6:E12)</f>
        <v>63011.5</v>
      </c>
      <c r="F20" s="119">
        <f>MEDIAN(F6:F12)</f>
        <v>75616</v>
      </c>
      <c r="G20" s="151" t="e">
        <f>MEDIAN(G6:G12)</f>
        <v>#NUM!</v>
      </c>
      <c r="H20" s="49" t="e">
        <f t="shared" si="1"/>
        <v>#NUM!</v>
      </c>
      <c r="I20" s="44">
        <f t="shared" si="2"/>
        <v>0.5001091118297063</v>
      </c>
      <c r="J20" s="18"/>
    </row>
    <row r="21" spans="1:10">
      <c r="A21" s="24" t="s">
        <v>24</v>
      </c>
      <c r="B21" s="116"/>
      <c r="C21" s="39">
        <v>83</v>
      </c>
      <c r="D21" s="123">
        <f>VLOOKUP(C21,'Curr Pay Plan'!$A$2:$D$100,2)</f>
        <v>84668.29</v>
      </c>
      <c r="E21" s="123">
        <f>VLOOKUP(C21,'Curr Pay Plan'!$A$2:$D$100,3)</f>
        <v>102151.18361830742</v>
      </c>
      <c r="F21" s="123">
        <f>VLOOKUP(C21,'Curr Pay Plan'!$A$2:$D$100,4)</f>
        <v>119634.07723661484</v>
      </c>
      <c r="G21" s="124"/>
      <c r="H21" s="52"/>
      <c r="I21" s="53"/>
      <c r="J21" s="19"/>
    </row>
    <row r="22" spans="1:10">
      <c r="A22" s="23" t="s">
        <v>25</v>
      </c>
      <c r="B22" s="116"/>
      <c r="C22" s="39"/>
      <c r="D22" s="123"/>
      <c r="E22" s="123"/>
      <c r="F22" s="123"/>
      <c r="G22" s="125"/>
      <c r="H22" s="49"/>
      <c r="I22" s="44"/>
      <c r="J22" s="20"/>
    </row>
    <row r="23" spans="1:10">
      <c r="A23" s="326"/>
      <c r="B23" s="327"/>
      <c r="C23" s="327"/>
      <c r="D23" s="327"/>
      <c r="E23" s="327"/>
      <c r="F23" s="327"/>
      <c r="G23" s="327"/>
      <c r="H23" s="327"/>
      <c r="I23" s="327"/>
      <c r="J23" s="328"/>
    </row>
  </sheetData>
  <mergeCells count="1">
    <mergeCell ref="A23:J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>
      <pane ySplit="1" topLeftCell="A2" activePane="bottomLeft" state="frozen"/>
      <selection pane="bottomLeft" activeCell="F25" sqref="F25"/>
    </sheetView>
  </sheetViews>
  <sheetFormatPr defaultRowHeight="15"/>
  <cols>
    <col min="1" max="1" width="3.42578125" bestFit="1" customWidth="1"/>
    <col min="2" max="2" width="4.5703125" bestFit="1" customWidth="1"/>
  </cols>
  <sheetData>
    <row r="1" spans="1:2" s="25" customFormat="1">
      <c r="A1" s="26" t="s">
        <v>26</v>
      </c>
      <c r="B1" s="27" t="s">
        <v>27</v>
      </c>
    </row>
    <row r="2" spans="1:2">
      <c r="A2" s="2">
        <v>0</v>
      </c>
      <c r="B2" s="28">
        <v>0</v>
      </c>
    </row>
    <row r="3" spans="1:2">
      <c r="A3" s="2">
        <v>3</v>
      </c>
      <c r="B3" s="28">
        <v>0.01</v>
      </c>
    </row>
    <row r="4" spans="1:2">
      <c r="A4" s="2">
        <v>8</v>
      </c>
      <c r="B4" s="28">
        <v>0.02</v>
      </c>
    </row>
    <row r="5" spans="1:2">
      <c r="A5" s="2">
        <v>13</v>
      </c>
      <c r="B5" s="28">
        <v>0.03</v>
      </c>
    </row>
    <row r="6" spans="1:2">
      <c r="A6" s="2">
        <v>20</v>
      </c>
      <c r="B6" s="28">
        <v>0.04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6"/>
  <sheetViews>
    <sheetView tabSelected="1" zoomScaleNormal="100" workbookViewId="0">
      <pane ySplit="1" topLeftCell="A2" activePane="bottomLeft" state="frozen"/>
      <selection pane="bottomLeft" activeCell="AG10" sqref="AG10"/>
    </sheetView>
  </sheetViews>
  <sheetFormatPr defaultRowHeight="15"/>
  <cols>
    <col min="1" max="1" width="6.42578125" style="189" customWidth="1"/>
    <col min="2" max="2" width="18.85546875" style="190" bestFit="1" customWidth="1"/>
    <col min="3" max="3" width="13.28515625" style="190" bestFit="1" customWidth="1"/>
    <col min="4" max="4" width="3.42578125" style="191" customWidth="1"/>
    <col min="5" max="5" width="31.28515625" style="190" bestFit="1" customWidth="1"/>
    <col min="6" max="6" width="60.85546875" style="190" bestFit="1" customWidth="1"/>
    <col min="7" max="7" width="10.7109375" style="192" bestFit="1" customWidth="1"/>
    <col min="8" max="8" width="10.7109375" style="193" bestFit="1" customWidth="1"/>
    <col min="9" max="9" width="10.7109375" style="194" bestFit="1" customWidth="1"/>
    <col min="10" max="10" width="8.7109375" style="194" bestFit="1" customWidth="1"/>
    <col min="11" max="11" width="7.42578125" style="195" bestFit="1" customWidth="1"/>
    <col min="12" max="12" width="5.85546875" style="195" bestFit="1" customWidth="1"/>
    <col min="13" max="13" width="10.140625" style="260" bestFit="1" customWidth="1"/>
    <col min="14" max="14" width="7.7109375" style="194" customWidth="1"/>
    <col min="15" max="17" width="7.5703125" style="196" bestFit="1" customWidth="1"/>
    <col min="18" max="18" width="8.42578125" style="197" bestFit="1" customWidth="1"/>
    <col min="19" max="19" width="4.5703125" style="197" bestFit="1" customWidth="1"/>
    <col min="20" max="20" width="1" style="42" hidden="1" customWidth="1"/>
    <col min="21" max="21" width="9.5703125" style="188" customWidth="1"/>
    <col min="22" max="23" width="9.28515625" style="42" customWidth="1"/>
    <col min="24" max="24" width="10" style="42" customWidth="1"/>
    <col min="25" max="25" width="2" style="42" customWidth="1"/>
    <col min="26" max="26" width="10.140625" style="196" bestFit="1" customWidth="1"/>
    <col min="27" max="27" width="1.5703125" style="42" customWidth="1"/>
    <col min="28" max="28" width="9.5703125" style="265" bestFit="1" customWidth="1"/>
    <col min="29" max="29" width="9.42578125" style="196" bestFit="1" customWidth="1"/>
    <col min="30" max="30" width="10.140625" style="196" bestFit="1" customWidth="1"/>
    <col min="31" max="31" width="11.42578125" style="196" bestFit="1" customWidth="1"/>
    <col min="32" max="32" width="9.140625" style="42" customWidth="1"/>
    <col min="33" max="16384" width="9.140625" style="42"/>
  </cols>
  <sheetData>
    <row r="1" spans="1:31" s="205" customFormat="1" ht="120">
      <c r="A1" s="184" t="s">
        <v>312</v>
      </c>
      <c r="B1" s="184" t="s">
        <v>313</v>
      </c>
      <c r="C1" s="184" t="s">
        <v>314</v>
      </c>
      <c r="D1" s="184" t="s">
        <v>315</v>
      </c>
      <c r="E1" s="184" t="s">
        <v>316</v>
      </c>
      <c r="F1" s="184" t="s">
        <v>317</v>
      </c>
      <c r="G1" s="184" t="s">
        <v>318</v>
      </c>
      <c r="H1" s="184" t="s">
        <v>319</v>
      </c>
      <c r="I1" s="185" t="s">
        <v>320</v>
      </c>
      <c r="J1" s="186">
        <v>44743</v>
      </c>
      <c r="K1" s="187" t="s">
        <v>321</v>
      </c>
      <c r="L1" s="187" t="s">
        <v>322</v>
      </c>
      <c r="M1" s="184" t="s">
        <v>323</v>
      </c>
      <c r="N1" s="185" t="s">
        <v>324</v>
      </c>
      <c r="O1" s="202" t="s">
        <v>325</v>
      </c>
      <c r="P1" s="202" t="s">
        <v>326</v>
      </c>
      <c r="Q1" s="202" t="s">
        <v>327</v>
      </c>
      <c r="R1" s="203" t="s">
        <v>328</v>
      </c>
      <c r="S1" s="203" t="s">
        <v>329</v>
      </c>
      <c r="T1" s="204"/>
      <c r="U1" s="205" t="s">
        <v>1149</v>
      </c>
      <c r="V1" s="205" t="s">
        <v>1150</v>
      </c>
      <c r="W1" s="205" t="s">
        <v>1151</v>
      </c>
      <c r="X1" s="205" t="s">
        <v>1152</v>
      </c>
      <c r="Y1" s="204"/>
      <c r="Z1" s="257" t="s">
        <v>1224</v>
      </c>
      <c r="AA1" s="204"/>
      <c r="AB1" s="264" t="s">
        <v>1225</v>
      </c>
      <c r="AC1" s="257" t="s">
        <v>1226</v>
      </c>
      <c r="AD1" s="257" t="s">
        <v>1227</v>
      </c>
      <c r="AE1" s="257" t="s">
        <v>1228</v>
      </c>
    </row>
    <row r="2" spans="1:31" ht="15.75">
      <c r="A2" s="189" t="s">
        <v>330</v>
      </c>
      <c r="B2" s="190" t="s">
        <v>331</v>
      </c>
      <c r="C2" s="190" t="s">
        <v>332</v>
      </c>
      <c r="D2" s="191" t="s">
        <v>333</v>
      </c>
      <c r="E2" s="190" t="s">
        <v>334</v>
      </c>
      <c r="F2" s="190" t="s">
        <v>335</v>
      </c>
      <c r="G2" s="192">
        <v>38169</v>
      </c>
      <c r="H2" s="193">
        <v>39265</v>
      </c>
      <c r="I2" s="194" t="s">
        <v>336</v>
      </c>
      <c r="K2" s="195">
        <f>($J$1-H2)/365</f>
        <v>15.008219178082191</v>
      </c>
      <c r="L2" s="195">
        <f>($J$1-I2)/365</f>
        <v>15.008219178082191</v>
      </c>
      <c r="M2" s="260">
        <v>61421.5</v>
      </c>
      <c r="N2" s="194" t="s">
        <v>337</v>
      </c>
      <c r="O2" s="112">
        <f>[1]Annual!$B$40</f>
        <v>46812.09</v>
      </c>
      <c r="P2" s="110">
        <f t="shared" ref="P2" si="0">(O2+Q2)/2</f>
        <v>56478.17383753389</v>
      </c>
      <c r="Q2" s="112">
        <f>[1]Annual!$P$40</f>
        <v>66144.257675067784</v>
      </c>
      <c r="R2" s="197">
        <f>M2/O2</f>
        <v>1.3120862580585486</v>
      </c>
      <c r="S2" s="197">
        <f>M2/P2</f>
        <v>1.0875263101934947</v>
      </c>
      <c r="T2" s="201"/>
      <c r="U2" s="188">
        <v>75</v>
      </c>
      <c r="V2" s="210">
        <f>VLOOKUP(U2,'Prop Grds'!$A$2:$D$46,2)</f>
        <v>54698.441460511865</v>
      </c>
      <c r="W2" s="210">
        <f>VLOOKUP(U2,'Prop Grds'!$A$2:$D$46,3)</f>
        <v>68373.051825639821</v>
      </c>
      <c r="X2" s="210">
        <f>VLOOKUP(U2,'Prop Grds'!$A$2:$D$46,4)</f>
        <v>82047.662190767791</v>
      </c>
      <c r="Y2" s="201"/>
      <c r="Z2" s="196">
        <f>V2*R2</f>
        <v>71769.073377557579</v>
      </c>
      <c r="AA2" s="201"/>
      <c r="AB2" s="265">
        <f>VLOOKUP(L2,TIP!$A$2:$B$60,2)</f>
        <v>1</v>
      </c>
      <c r="AC2" s="196">
        <f>W2*AB2</f>
        <v>68373.051825639821</v>
      </c>
      <c r="AD2" s="196">
        <f>IF(AC2&lt;M2,M2,AC2)</f>
        <v>68373.051825639821</v>
      </c>
      <c r="AE2" s="196">
        <f>AD2-M2</f>
        <v>6951.5518256398209</v>
      </c>
    </row>
    <row r="3" spans="1:31" ht="15.75">
      <c r="A3" s="189" t="s">
        <v>338</v>
      </c>
      <c r="B3" s="190" t="s">
        <v>339</v>
      </c>
      <c r="C3" s="190" t="s">
        <v>340</v>
      </c>
      <c r="D3" s="191" t="s">
        <v>341</v>
      </c>
      <c r="E3" s="190" t="s">
        <v>334</v>
      </c>
      <c r="F3" s="190" t="s">
        <v>342</v>
      </c>
      <c r="G3" s="192">
        <v>38453</v>
      </c>
      <c r="H3" s="193">
        <v>38453</v>
      </c>
      <c r="I3" s="194" t="s">
        <v>343</v>
      </c>
      <c r="K3" s="195">
        <f t="shared" ref="K3:L66" si="1">($J$1-H3)/365</f>
        <v>17.232876712328768</v>
      </c>
      <c r="L3" s="195">
        <f t="shared" si="1"/>
        <v>4.6520547945205477</v>
      </c>
      <c r="M3" s="260">
        <v>37484.49</v>
      </c>
      <c r="N3" s="194" t="s">
        <v>344</v>
      </c>
      <c r="O3" s="196">
        <v>34808</v>
      </c>
      <c r="P3" s="196">
        <v>41995</v>
      </c>
      <c r="Q3" s="196">
        <v>49182</v>
      </c>
      <c r="R3" s="197">
        <f t="shared" ref="R3:R66" si="2">M3/O3</f>
        <v>1.076892955642381</v>
      </c>
      <c r="S3" s="197">
        <f>M3/P3</f>
        <v>0.89259411834742231</v>
      </c>
      <c r="T3" s="201"/>
      <c r="U3" s="188">
        <v>70</v>
      </c>
      <c r="V3" s="210">
        <f>VLOOKUP(U3,'Prop Grds'!$A$2:$D$46,2)</f>
        <v>42654.157857513856</v>
      </c>
      <c r="W3" s="210">
        <f>VLOOKUP(U3,'Prop Grds'!$A$2:$D$46,3)</f>
        <v>53317.697321892323</v>
      </c>
      <c r="X3" s="210">
        <f>VLOOKUP(U3,'Prop Grds'!$A$2:$D$46,4)</f>
        <v>63981.236786270783</v>
      </c>
      <c r="Y3" s="201"/>
      <c r="Z3" s="196">
        <f t="shared" ref="Z3:Z66" si="3">V3*R3</f>
        <v>45933.962125614788</v>
      </c>
      <c r="AA3" s="201"/>
      <c r="AB3" s="265">
        <f>VLOOKUP(L3,TIP!$A$2:$B$60,2)</f>
        <v>0.89500000000000013</v>
      </c>
      <c r="AC3" s="196">
        <f t="shared" ref="AC3:AC66" si="4">W3*AB3</f>
        <v>47719.339103093633</v>
      </c>
      <c r="AD3" s="196">
        <f t="shared" ref="AD3:AD66" si="5">IF(AC3&lt;M3,M3,AC3)</f>
        <v>47719.339103093633</v>
      </c>
      <c r="AE3" s="196">
        <f t="shared" ref="AE3:AE66" si="6">AD3-M3</f>
        <v>10234.849103093635</v>
      </c>
    </row>
    <row r="4" spans="1:31" ht="15.75">
      <c r="A4" s="189" t="s">
        <v>345</v>
      </c>
      <c r="B4" s="190" t="s">
        <v>346</v>
      </c>
      <c r="C4" s="190" t="s">
        <v>347</v>
      </c>
      <c r="D4" s="191" t="s">
        <v>348</v>
      </c>
      <c r="E4" s="190" t="s">
        <v>334</v>
      </c>
      <c r="F4" s="190" t="s">
        <v>342</v>
      </c>
      <c r="G4" s="192">
        <v>36004</v>
      </c>
      <c r="H4" s="193">
        <v>36004</v>
      </c>
      <c r="I4" s="193">
        <v>38865</v>
      </c>
      <c r="J4" s="193"/>
      <c r="K4" s="195">
        <f t="shared" si="1"/>
        <v>23.942465753424656</v>
      </c>
      <c r="L4" s="195">
        <f t="shared" si="1"/>
        <v>16.104109589041094</v>
      </c>
      <c r="M4" s="260">
        <v>38421.599999999999</v>
      </c>
      <c r="N4" s="194" t="s">
        <v>344</v>
      </c>
      <c r="O4" s="196">
        <v>34808</v>
      </c>
      <c r="P4" s="196">
        <v>41995</v>
      </c>
      <c r="Q4" s="196">
        <v>49182</v>
      </c>
      <c r="R4" s="197">
        <f t="shared" si="2"/>
        <v>1.1038152148931279</v>
      </c>
      <c r="S4" s="197">
        <f>M4/P4</f>
        <v>0.91490891772830096</v>
      </c>
      <c r="T4" s="201"/>
      <c r="U4" s="188">
        <v>70</v>
      </c>
      <c r="V4" s="210">
        <f>VLOOKUP(U4,'Prop Grds'!$A$2:$D$46,2)</f>
        <v>42654.157857513856</v>
      </c>
      <c r="W4" s="210">
        <f>VLOOKUP(U4,'Prop Grds'!$A$2:$D$46,3)</f>
        <v>53317.697321892323</v>
      </c>
      <c r="X4" s="210">
        <f>VLOOKUP(U4,'Prop Grds'!$A$2:$D$46,4)</f>
        <v>63981.236786270783</v>
      </c>
      <c r="Y4" s="201"/>
      <c r="Z4" s="196">
        <f t="shared" si="3"/>
        <v>47082.308421577058</v>
      </c>
      <c r="AA4" s="201"/>
      <c r="AB4" s="265">
        <f>VLOOKUP(L4,TIP!$A$2:$B$60,2)</f>
        <v>1</v>
      </c>
      <c r="AC4" s="196">
        <f t="shared" si="4"/>
        <v>53317.697321892323</v>
      </c>
      <c r="AD4" s="196">
        <f t="shared" si="5"/>
        <v>53317.697321892323</v>
      </c>
      <c r="AE4" s="196">
        <f t="shared" si="6"/>
        <v>14896.097321892325</v>
      </c>
    </row>
    <row r="5" spans="1:31" ht="15.75">
      <c r="A5" s="189" t="s">
        <v>349</v>
      </c>
      <c r="B5" s="190" t="s">
        <v>350</v>
      </c>
      <c r="C5" s="190" t="s">
        <v>351</v>
      </c>
      <c r="D5" s="191" t="s">
        <v>352</v>
      </c>
      <c r="E5" s="190" t="s">
        <v>334</v>
      </c>
      <c r="F5" s="190" t="s">
        <v>342</v>
      </c>
      <c r="G5" s="192">
        <v>34267</v>
      </c>
      <c r="H5" s="193">
        <v>34267</v>
      </c>
      <c r="I5" s="194" t="s">
        <v>353</v>
      </c>
      <c r="K5" s="195">
        <f t="shared" si="1"/>
        <v>28.701369863013699</v>
      </c>
      <c r="L5" s="195">
        <f t="shared" si="1"/>
        <v>17.923287671232877</v>
      </c>
      <c r="M5" s="260">
        <v>38421.599999999999</v>
      </c>
      <c r="N5" s="194" t="s">
        <v>344</v>
      </c>
      <c r="O5" s="196">
        <v>34808</v>
      </c>
      <c r="P5" s="196">
        <v>41995</v>
      </c>
      <c r="Q5" s="196">
        <v>49182</v>
      </c>
      <c r="R5" s="197">
        <f t="shared" si="2"/>
        <v>1.1038152148931279</v>
      </c>
      <c r="S5" s="197">
        <f>M5/P5</f>
        <v>0.91490891772830096</v>
      </c>
      <c r="T5" s="201"/>
      <c r="U5" s="188">
        <v>70</v>
      </c>
      <c r="V5" s="210">
        <f>VLOOKUP(U5,'Prop Grds'!$A$2:$D$46,2)</f>
        <v>42654.157857513856</v>
      </c>
      <c r="W5" s="210">
        <f>VLOOKUP(U5,'Prop Grds'!$A$2:$D$46,3)</f>
        <v>53317.697321892323</v>
      </c>
      <c r="X5" s="210">
        <f>VLOOKUP(U5,'Prop Grds'!$A$2:$D$46,4)</f>
        <v>63981.236786270783</v>
      </c>
      <c r="Y5" s="201"/>
      <c r="Z5" s="196">
        <f t="shared" si="3"/>
        <v>47082.308421577058</v>
      </c>
      <c r="AA5" s="201"/>
      <c r="AB5" s="265">
        <f>VLOOKUP(L5,TIP!$A$2:$B$60,2)</f>
        <v>1</v>
      </c>
      <c r="AC5" s="196">
        <f t="shared" si="4"/>
        <v>53317.697321892323</v>
      </c>
      <c r="AD5" s="196">
        <f t="shared" si="5"/>
        <v>53317.697321892323</v>
      </c>
      <c r="AE5" s="196">
        <f t="shared" si="6"/>
        <v>14896.097321892325</v>
      </c>
    </row>
    <row r="6" spans="1:31" ht="15.75">
      <c r="A6" s="189" t="s">
        <v>354</v>
      </c>
      <c r="B6" s="190" t="s">
        <v>355</v>
      </c>
      <c r="C6" s="190" t="s">
        <v>347</v>
      </c>
      <c r="D6" s="191" t="s">
        <v>348</v>
      </c>
      <c r="E6" s="190" t="s">
        <v>334</v>
      </c>
      <c r="F6" s="190" t="s">
        <v>342</v>
      </c>
      <c r="G6" s="192">
        <v>37823</v>
      </c>
      <c r="H6" s="193">
        <v>37823</v>
      </c>
      <c r="I6" s="194" t="s">
        <v>356</v>
      </c>
      <c r="K6" s="195">
        <f t="shared" si="1"/>
        <v>18.958904109589042</v>
      </c>
      <c r="L6" s="195">
        <f t="shared" si="1"/>
        <v>4.536986301369863</v>
      </c>
      <c r="M6" s="260">
        <v>37484.49</v>
      </c>
      <c r="N6" s="194" t="s">
        <v>344</v>
      </c>
      <c r="O6" s="196">
        <v>34808</v>
      </c>
      <c r="P6" s="196">
        <v>41995</v>
      </c>
      <c r="Q6" s="196">
        <v>49182</v>
      </c>
      <c r="R6" s="197">
        <f t="shared" si="2"/>
        <v>1.076892955642381</v>
      </c>
      <c r="S6" s="197">
        <f>M6/P6</f>
        <v>0.89259411834742231</v>
      </c>
      <c r="T6" s="201"/>
      <c r="U6" s="188">
        <v>70</v>
      </c>
      <c r="V6" s="210">
        <f>VLOOKUP(U6,'Prop Grds'!$A$2:$D$46,2)</f>
        <v>42654.157857513856</v>
      </c>
      <c r="W6" s="210">
        <f>VLOOKUP(U6,'Prop Grds'!$A$2:$D$46,3)</f>
        <v>53317.697321892323</v>
      </c>
      <c r="X6" s="210">
        <f>VLOOKUP(U6,'Prop Grds'!$A$2:$D$46,4)</f>
        <v>63981.236786270783</v>
      </c>
      <c r="Y6" s="201"/>
      <c r="Z6" s="196">
        <f t="shared" si="3"/>
        <v>45933.962125614788</v>
      </c>
      <c r="AA6" s="201"/>
      <c r="AB6" s="265">
        <f>VLOOKUP(L6,TIP!$A$2:$B$60,2)</f>
        <v>0.89500000000000013</v>
      </c>
      <c r="AC6" s="196">
        <f t="shared" si="4"/>
        <v>47719.339103093633</v>
      </c>
      <c r="AD6" s="196">
        <f t="shared" si="5"/>
        <v>47719.339103093633</v>
      </c>
      <c r="AE6" s="196">
        <f t="shared" si="6"/>
        <v>10234.849103093635</v>
      </c>
    </row>
    <row r="7" spans="1:31" ht="15.75">
      <c r="A7" s="189" t="s">
        <v>357</v>
      </c>
      <c r="B7" s="190" t="s">
        <v>358</v>
      </c>
      <c r="C7" s="190" t="s">
        <v>359</v>
      </c>
      <c r="D7" s="191" t="s">
        <v>360</v>
      </c>
      <c r="E7" s="190" t="s">
        <v>334</v>
      </c>
      <c r="F7" s="190" t="s">
        <v>361</v>
      </c>
      <c r="G7" s="192">
        <v>44062</v>
      </c>
      <c r="H7" s="193">
        <v>44062</v>
      </c>
      <c r="I7" s="194" t="s">
        <v>362</v>
      </c>
      <c r="K7" s="195">
        <f t="shared" si="1"/>
        <v>1.8657534246575342</v>
      </c>
      <c r="L7" s="195">
        <f t="shared" si="1"/>
        <v>1.8657534246575342</v>
      </c>
      <c r="M7" s="260">
        <v>33959.449999999997</v>
      </c>
      <c r="N7" s="194" t="s">
        <v>363</v>
      </c>
      <c r="O7" s="196">
        <v>30015</v>
      </c>
      <c r="P7" s="196">
        <v>36212</v>
      </c>
      <c r="Q7" s="196">
        <v>42410</v>
      </c>
      <c r="R7" s="197">
        <f t="shared" si="2"/>
        <v>1.1314159586873229</v>
      </c>
      <c r="S7" s="197">
        <f t="shared" ref="S7:S14" si="7">M7/P7</f>
        <v>0.93779548216060971</v>
      </c>
      <c r="T7" s="201"/>
      <c r="U7" s="188">
        <v>67</v>
      </c>
      <c r="V7" s="210">
        <f>VLOOKUP(U7,'Prop Grds'!$A$2:$D$46,2)</f>
        <v>36741.190453383591</v>
      </c>
      <c r="W7" s="210">
        <f>VLOOKUP(U7,'Prop Grds'!$A$2:$D$46,3)</f>
        <v>45926.488066729493</v>
      </c>
      <c r="X7" s="210">
        <f>VLOOKUP(U7,'Prop Grds'!$A$2:$D$46,4)</f>
        <v>55111.785680075387</v>
      </c>
      <c r="Y7" s="201"/>
      <c r="Z7" s="196">
        <f t="shared" si="3"/>
        <v>41569.569220128513</v>
      </c>
      <c r="AA7" s="201"/>
      <c r="AB7" s="265">
        <f>VLOOKUP(L7,TIP!$A$2:$B$60,2)</f>
        <v>0.82300000000000006</v>
      </c>
      <c r="AC7" s="196">
        <f t="shared" si="4"/>
        <v>37797.499678918379</v>
      </c>
      <c r="AD7" s="196">
        <f t="shared" si="5"/>
        <v>37797.499678918379</v>
      </c>
      <c r="AE7" s="196">
        <f t="shared" si="6"/>
        <v>3838.0496789183817</v>
      </c>
    </row>
    <row r="8" spans="1:31" ht="15.75">
      <c r="A8" s="189" t="s">
        <v>364</v>
      </c>
      <c r="B8" s="190" t="s">
        <v>365</v>
      </c>
      <c r="C8" s="190" t="s">
        <v>366</v>
      </c>
      <c r="D8" s="191" t="s">
        <v>367</v>
      </c>
      <c r="E8" s="190" t="s">
        <v>334</v>
      </c>
      <c r="F8" s="190" t="s">
        <v>361</v>
      </c>
      <c r="G8" s="192">
        <v>43241</v>
      </c>
      <c r="H8" s="193">
        <v>43241</v>
      </c>
      <c r="I8" s="194" t="s">
        <v>368</v>
      </c>
      <c r="K8" s="195">
        <f t="shared" si="1"/>
        <v>4.1150684931506847</v>
      </c>
      <c r="L8" s="195">
        <f t="shared" si="1"/>
        <v>4.1150684931506847</v>
      </c>
      <c r="M8" s="260">
        <v>35678.65</v>
      </c>
      <c r="N8" s="194" t="s">
        <v>363</v>
      </c>
      <c r="O8" s="196">
        <v>30015</v>
      </c>
      <c r="P8" s="196">
        <v>36212</v>
      </c>
      <c r="Q8" s="196">
        <v>42410</v>
      </c>
      <c r="R8" s="197">
        <f t="shared" si="2"/>
        <v>1.1886939863401633</v>
      </c>
      <c r="S8" s="197">
        <f t="shared" si="7"/>
        <v>0.98527145697558827</v>
      </c>
      <c r="T8" s="201"/>
      <c r="U8" s="188">
        <v>67</v>
      </c>
      <c r="V8" s="210">
        <f>VLOOKUP(U8,'Prop Grds'!$A$2:$D$46,2)</f>
        <v>36741.190453383591</v>
      </c>
      <c r="W8" s="210">
        <f>VLOOKUP(U8,'Prop Grds'!$A$2:$D$46,3)</f>
        <v>45926.488066729493</v>
      </c>
      <c r="X8" s="210">
        <f>VLOOKUP(U8,'Prop Grds'!$A$2:$D$46,4)</f>
        <v>55111.785680075387</v>
      </c>
      <c r="Y8" s="201"/>
      <c r="Z8" s="196">
        <f t="shared" si="3"/>
        <v>43674.03214291569</v>
      </c>
      <c r="AA8" s="201"/>
      <c r="AB8" s="265">
        <f>VLOOKUP(L8,TIP!$A$2:$B$60,2)</f>
        <v>0.89500000000000013</v>
      </c>
      <c r="AC8" s="196">
        <f t="shared" si="4"/>
        <v>41104.206819722902</v>
      </c>
      <c r="AD8" s="196">
        <f t="shared" si="5"/>
        <v>41104.206819722902</v>
      </c>
      <c r="AE8" s="196">
        <f t="shared" si="6"/>
        <v>5425.5568197229004</v>
      </c>
    </row>
    <row r="9" spans="1:31" ht="15.75">
      <c r="A9" s="189" t="s">
        <v>369</v>
      </c>
      <c r="B9" s="190" t="s">
        <v>370</v>
      </c>
      <c r="C9" s="190" t="s">
        <v>371</v>
      </c>
      <c r="D9" s="191" t="s">
        <v>360</v>
      </c>
      <c r="E9" s="190" t="s">
        <v>334</v>
      </c>
      <c r="F9" s="190" t="s">
        <v>361</v>
      </c>
      <c r="G9" s="192">
        <v>42863</v>
      </c>
      <c r="H9" s="193">
        <v>42863</v>
      </c>
      <c r="I9" s="194" t="s">
        <v>372</v>
      </c>
      <c r="K9" s="195">
        <f t="shared" si="1"/>
        <v>5.1506849315068495</v>
      </c>
      <c r="L9" s="195">
        <f t="shared" si="1"/>
        <v>5.1506849315068495</v>
      </c>
      <c r="M9" s="260">
        <v>35678.65</v>
      </c>
      <c r="N9" s="194" t="s">
        <v>363</v>
      </c>
      <c r="O9" s="196">
        <v>30015</v>
      </c>
      <c r="P9" s="196">
        <v>36212</v>
      </c>
      <c r="Q9" s="196">
        <v>42410</v>
      </c>
      <c r="R9" s="197">
        <f t="shared" si="2"/>
        <v>1.1886939863401633</v>
      </c>
      <c r="S9" s="197">
        <f t="shared" si="7"/>
        <v>0.98527145697558827</v>
      </c>
      <c r="T9" s="201"/>
      <c r="U9" s="188">
        <v>67</v>
      </c>
      <c r="V9" s="210">
        <f>VLOOKUP(U9,'Prop Grds'!$A$2:$D$46,2)</f>
        <v>36741.190453383591</v>
      </c>
      <c r="W9" s="210">
        <f>VLOOKUP(U9,'Prop Grds'!$A$2:$D$46,3)</f>
        <v>45926.488066729493</v>
      </c>
      <c r="X9" s="210">
        <f>VLOOKUP(U9,'Prop Grds'!$A$2:$D$46,4)</f>
        <v>55111.785680075387</v>
      </c>
      <c r="Y9" s="201"/>
      <c r="Z9" s="196">
        <f t="shared" si="3"/>
        <v>43674.03214291569</v>
      </c>
      <c r="AA9" s="201"/>
      <c r="AB9" s="265">
        <f>VLOOKUP(L9,TIP!$A$2:$B$60,2)</f>
        <v>0.91900000000000015</v>
      </c>
      <c r="AC9" s="196">
        <f t="shared" si="4"/>
        <v>42206.442533324414</v>
      </c>
      <c r="AD9" s="196">
        <f t="shared" si="5"/>
        <v>42206.442533324414</v>
      </c>
      <c r="AE9" s="196">
        <f t="shared" si="6"/>
        <v>6527.7925333244129</v>
      </c>
    </row>
    <row r="10" spans="1:31" ht="15.75">
      <c r="A10" s="189" t="s">
        <v>373</v>
      </c>
      <c r="B10" s="190" t="s">
        <v>374</v>
      </c>
      <c r="C10" s="190" t="s">
        <v>375</v>
      </c>
      <c r="D10" s="191" t="s">
        <v>376</v>
      </c>
      <c r="E10" s="190" t="s">
        <v>334</v>
      </c>
      <c r="F10" s="190" t="s">
        <v>361</v>
      </c>
      <c r="G10" s="192">
        <v>43703</v>
      </c>
      <c r="H10" s="193">
        <v>43703</v>
      </c>
      <c r="I10" s="194" t="s">
        <v>377</v>
      </c>
      <c r="K10" s="195">
        <f t="shared" si="1"/>
        <v>2.8493150684931505</v>
      </c>
      <c r="L10" s="195">
        <f t="shared" si="1"/>
        <v>2.8493150684931505</v>
      </c>
      <c r="M10" s="260">
        <v>34808.44</v>
      </c>
      <c r="N10" s="194" t="s">
        <v>363</v>
      </c>
      <c r="O10" s="196">
        <v>30015</v>
      </c>
      <c r="P10" s="196">
        <v>36212</v>
      </c>
      <c r="Q10" s="196">
        <v>42410</v>
      </c>
      <c r="R10" s="197">
        <f t="shared" si="2"/>
        <v>1.1597014825920373</v>
      </c>
      <c r="S10" s="197">
        <f t="shared" si="7"/>
        <v>0.96124047277145708</v>
      </c>
      <c r="T10" s="201"/>
      <c r="U10" s="188">
        <v>67</v>
      </c>
      <c r="V10" s="210">
        <f>VLOOKUP(U10,'Prop Grds'!$A$2:$D$46,2)</f>
        <v>36741.190453383591</v>
      </c>
      <c r="W10" s="210">
        <f>VLOOKUP(U10,'Prop Grds'!$A$2:$D$46,3)</f>
        <v>45926.488066729493</v>
      </c>
      <c r="X10" s="210">
        <f>VLOOKUP(U10,'Prop Grds'!$A$2:$D$46,4)</f>
        <v>55111.785680075387</v>
      </c>
      <c r="Y10" s="201"/>
      <c r="Z10" s="196">
        <f t="shared" si="3"/>
        <v>42608.813040985362</v>
      </c>
      <c r="AA10" s="201"/>
      <c r="AB10" s="265">
        <f>VLOOKUP(L10,TIP!$A$2:$B$60,2)</f>
        <v>0.84700000000000009</v>
      </c>
      <c r="AC10" s="196">
        <f t="shared" si="4"/>
        <v>38899.735392519884</v>
      </c>
      <c r="AD10" s="196">
        <f t="shared" si="5"/>
        <v>38899.735392519884</v>
      </c>
      <c r="AE10" s="196">
        <f t="shared" si="6"/>
        <v>4091.2953925198817</v>
      </c>
    </row>
    <row r="11" spans="1:31" ht="15.75">
      <c r="A11" s="189" t="s">
        <v>378</v>
      </c>
      <c r="B11" s="190" t="s">
        <v>379</v>
      </c>
      <c r="C11" s="190" t="s">
        <v>380</v>
      </c>
      <c r="D11" s="191" t="s">
        <v>381</v>
      </c>
      <c r="E11" s="190" t="s">
        <v>334</v>
      </c>
      <c r="F11" s="190" t="s">
        <v>361</v>
      </c>
      <c r="G11" s="192">
        <v>43199</v>
      </c>
      <c r="H11" s="193">
        <v>43199</v>
      </c>
      <c r="I11" s="193">
        <v>43199</v>
      </c>
      <c r="J11" s="193"/>
      <c r="K11" s="195">
        <f t="shared" si="1"/>
        <v>4.2301369863013702</v>
      </c>
      <c r="L11" s="195">
        <f t="shared" si="1"/>
        <v>4.2301369863013702</v>
      </c>
      <c r="M11" s="260">
        <v>33959.449999999997</v>
      </c>
      <c r="N11" s="194" t="s">
        <v>363</v>
      </c>
      <c r="O11" s="196">
        <v>30015</v>
      </c>
      <c r="P11" s="196">
        <v>36212</v>
      </c>
      <c r="Q11" s="196">
        <v>42410</v>
      </c>
      <c r="R11" s="197">
        <f t="shared" si="2"/>
        <v>1.1314159586873229</v>
      </c>
      <c r="S11" s="197">
        <f t="shared" si="7"/>
        <v>0.93779548216060971</v>
      </c>
      <c r="T11" s="201"/>
      <c r="U11" s="188">
        <v>67</v>
      </c>
      <c r="V11" s="210">
        <f>VLOOKUP(U11,'Prop Grds'!$A$2:$D$46,2)</f>
        <v>36741.190453383591</v>
      </c>
      <c r="W11" s="210">
        <f>VLOOKUP(U11,'Prop Grds'!$A$2:$D$46,3)</f>
        <v>45926.488066729493</v>
      </c>
      <c r="X11" s="210">
        <f>VLOOKUP(U11,'Prop Grds'!$A$2:$D$46,4)</f>
        <v>55111.785680075387</v>
      </c>
      <c r="Y11" s="201"/>
      <c r="Z11" s="196">
        <f t="shared" si="3"/>
        <v>41569.569220128513</v>
      </c>
      <c r="AA11" s="201"/>
      <c r="AB11" s="265">
        <f>VLOOKUP(L11,TIP!$A$2:$B$60,2)</f>
        <v>0.89500000000000013</v>
      </c>
      <c r="AC11" s="196">
        <f t="shared" si="4"/>
        <v>41104.206819722902</v>
      </c>
      <c r="AD11" s="196">
        <f t="shared" si="5"/>
        <v>41104.206819722902</v>
      </c>
      <c r="AE11" s="196">
        <f t="shared" si="6"/>
        <v>7144.7568197229048</v>
      </c>
    </row>
    <row r="12" spans="1:31" ht="15.75">
      <c r="A12" s="189" t="s">
        <v>382</v>
      </c>
      <c r="B12" s="190" t="s">
        <v>383</v>
      </c>
      <c r="C12" s="190" t="s">
        <v>384</v>
      </c>
      <c r="D12" s="191" t="s">
        <v>367</v>
      </c>
      <c r="E12" s="190" t="s">
        <v>334</v>
      </c>
      <c r="F12" s="190" t="s">
        <v>361</v>
      </c>
      <c r="G12" s="192">
        <v>43872</v>
      </c>
      <c r="H12" s="193">
        <v>43872</v>
      </c>
      <c r="I12" s="193">
        <v>43872</v>
      </c>
      <c r="J12" s="193"/>
      <c r="K12" s="195">
        <f t="shared" si="1"/>
        <v>2.3863013698630136</v>
      </c>
      <c r="L12" s="195">
        <f t="shared" si="1"/>
        <v>2.3863013698630136</v>
      </c>
      <c r="M12" s="260">
        <v>33959.449999999997</v>
      </c>
      <c r="N12" s="194" t="s">
        <v>363</v>
      </c>
      <c r="O12" s="196">
        <v>30015</v>
      </c>
      <c r="P12" s="196">
        <v>36212</v>
      </c>
      <c r="Q12" s="196">
        <v>42410</v>
      </c>
      <c r="R12" s="197">
        <f t="shared" si="2"/>
        <v>1.1314159586873229</v>
      </c>
      <c r="S12" s="197">
        <f t="shared" si="7"/>
        <v>0.93779548216060971</v>
      </c>
      <c r="T12" s="201"/>
      <c r="U12" s="188">
        <v>67</v>
      </c>
      <c r="V12" s="210">
        <f>VLOOKUP(U12,'Prop Grds'!$A$2:$D$46,2)</f>
        <v>36741.190453383591</v>
      </c>
      <c r="W12" s="210">
        <f>VLOOKUP(U12,'Prop Grds'!$A$2:$D$46,3)</f>
        <v>45926.488066729493</v>
      </c>
      <c r="X12" s="210">
        <f>VLOOKUP(U12,'Prop Grds'!$A$2:$D$46,4)</f>
        <v>55111.785680075387</v>
      </c>
      <c r="Y12" s="201"/>
      <c r="Z12" s="196">
        <f t="shared" si="3"/>
        <v>41569.569220128513</v>
      </c>
      <c r="AA12" s="201"/>
      <c r="AB12" s="265">
        <f>VLOOKUP(L12,TIP!$A$2:$B$60,2)</f>
        <v>0.84700000000000009</v>
      </c>
      <c r="AC12" s="196">
        <f t="shared" si="4"/>
        <v>38899.735392519884</v>
      </c>
      <c r="AD12" s="196">
        <f t="shared" si="5"/>
        <v>38899.735392519884</v>
      </c>
      <c r="AE12" s="196">
        <f t="shared" si="6"/>
        <v>4940.285392519887</v>
      </c>
    </row>
    <row r="13" spans="1:31" ht="15.75">
      <c r="A13" s="189" t="s">
        <v>385</v>
      </c>
      <c r="B13" s="190" t="s">
        <v>386</v>
      </c>
      <c r="C13" s="190" t="s">
        <v>387</v>
      </c>
      <c r="D13" s="191" t="s">
        <v>388</v>
      </c>
      <c r="E13" s="190" t="s">
        <v>334</v>
      </c>
      <c r="F13" s="190" t="s">
        <v>361</v>
      </c>
      <c r="G13" s="192">
        <v>43171</v>
      </c>
      <c r="H13" s="193">
        <v>43171</v>
      </c>
      <c r="I13" s="193">
        <v>43171</v>
      </c>
      <c r="J13" s="193"/>
      <c r="K13" s="195">
        <f t="shared" si="1"/>
        <v>4.3068493150684928</v>
      </c>
      <c r="L13" s="195">
        <f t="shared" si="1"/>
        <v>4.3068493150684928</v>
      </c>
      <c r="M13" s="260">
        <v>33959.449999999997</v>
      </c>
      <c r="N13" s="194" t="s">
        <v>363</v>
      </c>
      <c r="O13" s="196">
        <v>30015</v>
      </c>
      <c r="P13" s="196">
        <v>36212</v>
      </c>
      <c r="Q13" s="196">
        <v>42410</v>
      </c>
      <c r="R13" s="197">
        <f t="shared" si="2"/>
        <v>1.1314159586873229</v>
      </c>
      <c r="S13" s="197">
        <f t="shared" si="7"/>
        <v>0.93779548216060971</v>
      </c>
      <c r="T13" s="201"/>
      <c r="U13" s="188">
        <v>67</v>
      </c>
      <c r="V13" s="210">
        <f>VLOOKUP(U13,'Prop Grds'!$A$2:$D$46,2)</f>
        <v>36741.190453383591</v>
      </c>
      <c r="W13" s="210">
        <f>VLOOKUP(U13,'Prop Grds'!$A$2:$D$46,3)</f>
        <v>45926.488066729493</v>
      </c>
      <c r="X13" s="210">
        <f>VLOOKUP(U13,'Prop Grds'!$A$2:$D$46,4)</f>
        <v>55111.785680075387</v>
      </c>
      <c r="Y13" s="201"/>
      <c r="Z13" s="196">
        <f t="shared" si="3"/>
        <v>41569.569220128513</v>
      </c>
      <c r="AA13" s="201"/>
      <c r="AB13" s="265">
        <f>VLOOKUP(L13,TIP!$A$2:$B$60,2)</f>
        <v>0.89500000000000013</v>
      </c>
      <c r="AC13" s="196">
        <f t="shared" si="4"/>
        <v>41104.206819722902</v>
      </c>
      <c r="AD13" s="196">
        <f t="shared" si="5"/>
        <v>41104.206819722902</v>
      </c>
      <c r="AE13" s="196">
        <f t="shared" si="6"/>
        <v>7144.7568197229048</v>
      </c>
    </row>
    <row r="14" spans="1:31" ht="15.75">
      <c r="A14" s="189" t="s">
        <v>389</v>
      </c>
      <c r="B14" s="190" t="s">
        <v>390</v>
      </c>
      <c r="C14" s="190" t="s">
        <v>391</v>
      </c>
      <c r="D14" s="191" t="s">
        <v>392</v>
      </c>
      <c r="E14" s="190" t="s">
        <v>334</v>
      </c>
      <c r="F14" s="190" t="s">
        <v>361</v>
      </c>
      <c r="G14" s="192">
        <v>42823</v>
      </c>
      <c r="H14" s="193">
        <v>42823</v>
      </c>
      <c r="I14" s="194" t="s">
        <v>393</v>
      </c>
      <c r="K14" s="195">
        <f t="shared" si="1"/>
        <v>5.2602739726027394</v>
      </c>
      <c r="L14" s="195">
        <f t="shared" si="1"/>
        <v>2.580821917808219</v>
      </c>
      <c r="M14" s="260">
        <v>34808.44</v>
      </c>
      <c r="N14" s="194" t="s">
        <v>363</v>
      </c>
      <c r="O14" s="196">
        <v>30015</v>
      </c>
      <c r="P14" s="196">
        <v>36212</v>
      </c>
      <c r="Q14" s="196">
        <v>42410</v>
      </c>
      <c r="R14" s="197">
        <f t="shared" si="2"/>
        <v>1.1597014825920373</v>
      </c>
      <c r="S14" s="197">
        <f t="shared" si="7"/>
        <v>0.96124047277145708</v>
      </c>
      <c r="T14" s="201"/>
      <c r="U14" s="188">
        <v>67</v>
      </c>
      <c r="V14" s="210">
        <f>VLOOKUP(U14,'Prop Grds'!$A$2:$D$46,2)</f>
        <v>36741.190453383591</v>
      </c>
      <c r="W14" s="210">
        <f>VLOOKUP(U14,'Prop Grds'!$A$2:$D$46,3)</f>
        <v>45926.488066729493</v>
      </c>
      <c r="X14" s="210">
        <f>VLOOKUP(U14,'Prop Grds'!$A$2:$D$46,4)</f>
        <v>55111.785680075387</v>
      </c>
      <c r="Y14" s="201"/>
      <c r="Z14" s="196">
        <f t="shared" si="3"/>
        <v>42608.813040985362</v>
      </c>
      <c r="AA14" s="201"/>
      <c r="AB14" s="265">
        <f>VLOOKUP(L14,TIP!$A$2:$B$60,2)</f>
        <v>0.84700000000000009</v>
      </c>
      <c r="AC14" s="196">
        <f t="shared" si="4"/>
        <v>38899.735392519884</v>
      </c>
      <c r="AD14" s="196">
        <f t="shared" si="5"/>
        <v>38899.735392519884</v>
      </c>
      <c r="AE14" s="196">
        <f t="shared" si="6"/>
        <v>4091.2953925198817</v>
      </c>
    </row>
    <row r="15" spans="1:31" ht="15.75">
      <c r="A15" s="189" t="s">
        <v>394</v>
      </c>
      <c r="B15" s="190" t="s">
        <v>395</v>
      </c>
      <c r="C15" s="190" t="s">
        <v>396</v>
      </c>
      <c r="D15" s="191" t="s">
        <v>397</v>
      </c>
      <c r="E15" s="190" t="s">
        <v>334</v>
      </c>
      <c r="F15" s="190" t="s">
        <v>398</v>
      </c>
      <c r="G15" s="192">
        <v>44473</v>
      </c>
      <c r="H15" s="193">
        <v>44473</v>
      </c>
      <c r="I15" s="194" t="s">
        <v>399</v>
      </c>
      <c r="K15" s="195">
        <f t="shared" si="1"/>
        <v>0.73972602739726023</v>
      </c>
      <c r="L15" s="195">
        <f t="shared" si="1"/>
        <v>0.73972602739726023</v>
      </c>
      <c r="M15" s="260">
        <v>36570.910000000003</v>
      </c>
      <c r="N15" s="194" t="s">
        <v>363</v>
      </c>
      <c r="O15" s="196">
        <v>25882</v>
      </c>
      <c r="P15" s="196">
        <v>31226</v>
      </c>
      <c r="Q15" s="196">
        <v>36570</v>
      </c>
      <c r="R15" s="197">
        <f t="shared" si="2"/>
        <v>1.412986245266981</v>
      </c>
      <c r="S15" s="197">
        <f>M15/P15</f>
        <v>1.1711685774674951</v>
      </c>
      <c r="T15" s="201"/>
      <c r="U15" s="188">
        <v>66</v>
      </c>
      <c r="V15" s="210">
        <f>VLOOKUP(U15,'Prop Grds'!$A$2:$D$46,2)</f>
        <v>34958.316321011982</v>
      </c>
      <c r="W15" s="210">
        <f>VLOOKUP(U15,'Prop Grds'!$A$2:$D$46,3)</f>
        <v>43697.895401264977</v>
      </c>
      <c r="X15" s="210">
        <f>VLOOKUP(U15,'Prop Grds'!$A$2:$D$46,4)</f>
        <v>52437.474481517973</v>
      </c>
      <c r="Y15" s="201"/>
      <c r="Z15" s="196">
        <f t="shared" si="3"/>
        <v>49395.620119282139</v>
      </c>
      <c r="AA15" s="201"/>
      <c r="AB15" s="265">
        <f>VLOOKUP(L15,TIP!$A$2:$B$60,2)</f>
        <v>0.8</v>
      </c>
      <c r="AC15" s="196">
        <f t="shared" si="4"/>
        <v>34958.316321011982</v>
      </c>
      <c r="AD15" s="196">
        <f t="shared" si="5"/>
        <v>36570.910000000003</v>
      </c>
      <c r="AE15" s="196">
        <f t="shared" si="6"/>
        <v>0</v>
      </c>
    </row>
    <row r="16" spans="1:31" ht="15.75">
      <c r="T16" s="201"/>
      <c r="V16" s="210"/>
      <c r="W16" s="210"/>
      <c r="X16" s="210"/>
      <c r="Y16" s="201"/>
      <c r="AA16" s="201"/>
    </row>
    <row r="17" spans="1:31" ht="15.75">
      <c r="T17" s="201"/>
      <c r="V17" s="210"/>
      <c r="W17" s="210"/>
      <c r="X17" s="210"/>
      <c r="Y17" s="201"/>
      <c r="AA17" s="201"/>
    </row>
    <row r="18" spans="1:31" ht="15.75">
      <c r="A18" s="189" t="s">
        <v>401</v>
      </c>
      <c r="B18" s="190" t="s">
        <v>402</v>
      </c>
      <c r="C18" s="190" t="s">
        <v>403</v>
      </c>
      <c r="D18" s="191" t="s">
        <v>360</v>
      </c>
      <c r="E18" s="190" t="s">
        <v>404</v>
      </c>
      <c r="F18" s="190" t="s">
        <v>405</v>
      </c>
      <c r="G18" s="192">
        <v>36276</v>
      </c>
      <c r="H18" s="193">
        <v>36276</v>
      </c>
      <c r="I18" s="193">
        <v>36276</v>
      </c>
      <c r="J18" s="193"/>
      <c r="K18" s="195">
        <f t="shared" si="1"/>
        <v>23.197260273972603</v>
      </c>
      <c r="L18" s="195">
        <f t="shared" si="1"/>
        <v>23.197260273972603</v>
      </c>
      <c r="M18" s="260">
        <v>129333.89</v>
      </c>
      <c r="N18" s="194" t="s">
        <v>406</v>
      </c>
      <c r="O18" s="196">
        <v>117170</v>
      </c>
      <c r="P18" s="196">
        <v>141364</v>
      </c>
      <c r="Q18" s="196">
        <v>165558</v>
      </c>
      <c r="R18" s="197">
        <f t="shared" si="2"/>
        <v>1.1038140308952804</v>
      </c>
      <c r="S18" s="197">
        <f t="shared" ref="S18:S23" si="8">M18/P18</f>
        <v>0.9148997623157239</v>
      </c>
      <c r="T18" s="201"/>
      <c r="U18" s="188">
        <v>91</v>
      </c>
      <c r="V18" s="210">
        <f>VLOOKUP(U18,'Prop Grds'!$A$2:$D$46,2)</f>
        <v>121232.31782887263</v>
      </c>
      <c r="W18" s="210">
        <f>VLOOKUP(U18,'Prop Grds'!$A$2:$D$46,3)</f>
        <v>151540.3972860908</v>
      </c>
      <c r="X18" s="210">
        <f>VLOOKUP(U18,'Prop Grds'!$A$2:$D$46,4)</f>
        <v>181848.47674330894</v>
      </c>
      <c r="Y18" s="201"/>
      <c r="Z18" s="196">
        <f t="shared" si="3"/>
        <v>133817.93341746568</v>
      </c>
      <c r="AA18" s="201"/>
      <c r="AB18" s="265">
        <f>VLOOKUP(L18,TIP!$A$2:$B$60,2)</f>
        <v>1</v>
      </c>
      <c r="AC18" s="196">
        <f t="shared" si="4"/>
        <v>151540.3972860908</v>
      </c>
      <c r="AD18" s="196">
        <f t="shared" si="5"/>
        <v>151540.3972860908</v>
      </c>
      <c r="AE18" s="196">
        <f t="shared" si="6"/>
        <v>22206.507286090797</v>
      </c>
    </row>
    <row r="19" spans="1:31" ht="15.75">
      <c r="E19" s="190" t="s">
        <v>404</v>
      </c>
      <c r="F19" s="190" t="s">
        <v>1235</v>
      </c>
      <c r="I19" s="193"/>
      <c r="J19" s="193"/>
      <c r="M19" s="260">
        <v>117170</v>
      </c>
      <c r="N19" s="194" t="s">
        <v>410</v>
      </c>
      <c r="O19" s="196">
        <v>117170</v>
      </c>
      <c r="P19" s="196">
        <v>141364</v>
      </c>
      <c r="Q19" s="196">
        <v>165558</v>
      </c>
      <c r="R19" s="197">
        <f t="shared" ref="R19" si="9">M19/O19</f>
        <v>1</v>
      </c>
      <c r="S19" s="197">
        <f t="shared" si="8"/>
        <v>0.82885317336804276</v>
      </c>
      <c r="T19" s="201"/>
      <c r="U19" s="188">
        <v>86</v>
      </c>
      <c r="V19" s="210">
        <f>VLOOKUP(U19,'Prop Grds'!$A$2:$D$46,2)</f>
        <v>94537.655626589301</v>
      </c>
      <c r="W19" s="210">
        <f>VLOOKUP(U19,'Prop Grds'!$A$2:$D$46,3)</f>
        <v>118172.06953323662</v>
      </c>
      <c r="X19" s="210">
        <f>VLOOKUP(U19,'Prop Grds'!$A$2:$D$46,4)</f>
        <v>141806.48343988394</v>
      </c>
      <c r="Y19" s="201"/>
      <c r="Z19" s="196">
        <f t="shared" si="3"/>
        <v>94537.655626589301</v>
      </c>
      <c r="AA19" s="201"/>
      <c r="AB19" s="265">
        <f>VLOOKUP(L19,TIP!$A$2:$B$60,2)</f>
        <v>0.8</v>
      </c>
      <c r="AC19" s="196">
        <f t="shared" ref="AC19" si="10">W19*AB19</f>
        <v>94537.655626589301</v>
      </c>
      <c r="AD19" s="196">
        <f t="shared" ref="AD19" si="11">IF(AC19&lt;M19,M19,AC19)</f>
        <v>117170</v>
      </c>
      <c r="AE19" s="196">
        <f t="shared" ref="AE19" si="12">AD19-M19</f>
        <v>0</v>
      </c>
    </row>
    <row r="20" spans="1:31" ht="15.75">
      <c r="B20" s="190" t="s">
        <v>407</v>
      </c>
      <c r="C20" s="190" t="s">
        <v>408</v>
      </c>
      <c r="E20" s="190" t="s">
        <v>404</v>
      </c>
      <c r="F20" s="190" t="s">
        <v>409</v>
      </c>
      <c r="G20" s="192">
        <v>44655</v>
      </c>
      <c r="H20" s="193">
        <v>44655</v>
      </c>
      <c r="I20" s="193">
        <v>44655</v>
      </c>
      <c r="J20" s="193"/>
      <c r="K20" s="195">
        <f t="shared" si="1"/>
        <v>0.24109589041095891</v>
      </c>
      <c r="L20" s="195">
        <f t="shared" si="1"/>
        <v>0.24109589041095891</v>
      </c>
      <c r="M20" s="260">
        <v>125696.99</v>
      </c>
      <c r="N20" s="194" t="s">
        <v>410</v>
      </c>
      <c r="O20" s="196">
        <v>93459</v>
      </c>
      <c r="P20" s="196">
        <v>112757</v>
      </c>
      <c r="Q20" s="196">
        <v>132055</v>
      </c>
      <c r="R20" s="197">
        <f t="shared" si="2"/>
        <v>1.3449425951486749</v>
      </c>
      <c r="S20" s="197">
        <f t="shared" si="8"/>
        <v>1.1147599705561517</v>
      </c>
      <c r="T20" s="201"/>
      <c r="U20" s="188">
        <v>86</v>
      </c>
      <c r="V20" s="210">
        <f>VLOOKUP(U20,'Prop Grds'!$A$2:$D$46,2)</f>
        <v>94537.655626589301</v>
      </c>
      <c r="W20" s="210">
        <f>VLOOKUP(U20,'Prop Grds'!$A$2:$D$46,3)</f>
        <v>118172.06953323662</v>
      </c>
      <c r="X20" s="210">
        <f>VLOOKUP(U20,'Prop Grds'!$A$2:$D$46,4)</f>
        <v>141806.48343988394</v>
      </c>
      <c r="Y20" s="201"/>
      <c r="Z20" s="196">
        <f t="shared" si="3"/>
        <v>127147.71989769673</v>
      </c>
      <c r="AA20" s="201"/>
      <c r="AB20" s="265">
        <f>VLOOKUP(L20,TIP!$A$2:$B$60,2)</f>
        <v>0.8</v>
      </c>
      <c r="AC20" s="196">
        <f t="shared" si="4"/>
        <v>94537.655626589301</v>
      </c>
      <c r="AD20" s="196">
        <f t="shared" si="5"/>
        <v>125696.99</v>
      </c>
      <c r="AE20" s="196">
        <f t="shared" si="6"/>
        <v>0</v>
      </c>
    </row>
    <row r="21" spans="1:31" ht="15.75">
      <c r="A21" s="189" t="s">
        <v>411</v>
      </c>
      <c r="B21" s="190" t="s">
        <v>379</v>
      </c>
      <c r="C21" s="190" t="s">
        <v>412</v>
      </c>
      <c r="D21" s="191" t="s">
        <v>413</v>
      </c>
      <c r="E21" s="190" t="s">
        <v>404</v>
      </c>
      <c r="F21" s="190" t="s">
        <v>414</v>
      </c>
      <c r="G21" s="192">
        <v>38190</v>
      </c>
      <c r="H21" s="193">
        <v>38190</v>
      </c>
      <c r="I21" s="194" t="s">
        <v>415</v>
      </c>
      <c r="K21" s="195">
        <f t="shared" si="1"/>
        <v>17.953424657534246</v>
      </c>
      <c r="L21" s="195">
        <f t="shared" si="1"/>
        <v>3.8465753424657536</v>
      </c>
      <c r="M21" s="260">
        <v>55642.8</v>
      </c>
      <c r="N21" s="194" t="s">
        <v>416</v>
      </c>
      <c r="O21" s="196">
        <v>54285</v>
      </c>
      <c r="P21" s="196">
        <v>65494</v>
      </c>
      <c r="Q21" s="196">
        <v>76704</v>
      </c>
      <c r="R21" s="197">
        <f t="shared" si="2"/>
        <v>1.0250124343741365</v>
      </c>
      <c r="S21" s="197">
        <f t="shared" si="8"/>
        <v>0.84958622163862341</v>
      </c>
      <c r="T21" s="201"/>
      <c r="U21" s="188">
        <v>76</v>
      </c>
      <c r="V21" s="210">
        <f>VLOOKUP(U21,'Prop Grds'!$A$2:$D$46,2)</f>
        <v>57488.061974997967</v>
      </c>
      <c r="W21" s="210">
        <f>VLOOKUP(U21,'Prop Grds'!$A$2:$D$46,3)</f>
        <v>71860.077468747448</v>
      </c>
      <c r="X21" s="210">
        <f>VLOOKUP(U21,'Prop Grds'!$A$2:$D$46,4)</f>
        <v>86232.092962496943</v>
      </c>
      <c r="Y21" s="201"/>
      <c r="Z21" s="196">
        <f t="shared" si="3"/>
        <v>58925.978352443897</v>
      </c>
      <c r="AA21" s="201"/>
      <c r="AB21" s="265">
        <f>VLOOKUP(L21,TIP!$A$2:$B$60,2)</f>
        <v>0.87100000000000011</v>
      </c>
      <c r="AC21" s="196">
        <f t="shared" si="4"/>
        <v>62590.127475279034</v>
      </c>
      <c r="AD21" s="196">
        <f t="shared" si="5"/>
        <v>62590.127475279034</v>
      </c>
      <c r="AE21" s="196">
        <f t="shared" si="6"/>
        <v>6947.3274752790312</v>
      </c>
    </row>
    <row r="22" spans="1:31" ht="15.75">
      <c r="A22" s="189" t="s">
        <v>417</v>
      </c>
      <c r="B22" s="190" t="s">
        <v>418</v>
      </c>
      <c r="C22" s="190" t="s">
        <v>419</v>
      </c>
      <c r="D22" s="191" t="s">
        <v>413</v>
      </c>
      <c r="E22" s="190" t="s">
        <v>404</v>
      </c>
      <c r="F22" s="190" t="s">
        <v>420</v>
      </c>
      <c r="G22" s="192">
        <v>36164</v>
      </c>
      <c r="H22" s="193">
        <v>36164</v>
      </c>
      <c r="I22" s="193">
        <v>36164</v>
      </c>
      <c r="J22" s="193"/>
      <c r="K22" s="195">
        <f t="shared" si="1"/>
        <v>23.504109589041096</v>
      </c>
      <c r="L22" s="195">
        <f t="shared" si="1"/>
        <v>23.504109589041096</v>
      </c>
      <c r="M22" s="260">
        <v>55645</v>
      </c>
      <c r="N22" s="194" t="s">
        <v>421</v>
      </c>
      <c r="O22" s="196">
        <v>38421</v>
      </c>
      <c r="P22" s="196">
        <v>46354</v>
      </c>
      <c r="Q22" s="196">
        <v>54288</v>
      </c>
      <c r="R22" s="197">
        <f t="shared" si="2"/>
        <v>1.4482965045157596</v>
      </c>
      <c r="S22" s="197">
        <f t="shared" si="8"/>
        <v>1.2004357768477369</v>
      </c>
      <c r="T22" s="201"/>
      <c r="U22" s="188">
        <v>70</v>
      </c>
      <c r="V22" s="210">
        <f>VLOOKUP(U22,'Prop Grds'!$A$2:$D$46,2)</f>
        <v>42654.157857513856</v>
      </c>
      <c r="W22" s="210">
        <f>VLOOKUP(U22,'Prop Grds'!$A$2:$D$46,3)</f>
        <v>53317.697321892323</v>
      </c>
      <c r="X22" s="210">
        <f>VLOOKUP(U22,'Prop Grds'!$A$2:$D$46,4)</f>
        <v>63981.236786270783</v>
      </c>
      <c r="Y22" s="201"/>
      <c r="Z22" s="196">
        <f t="shared" si="3"/>
        <v>61775.86772810074</v>
      </c>
      <c r="AA22" s="201"/>
      <c r="AB22" s="265">
        <f>VLOOKUP(L22,TIP!$A$2:$B$60,2)</f>
        <v>1</v>
      </c>
      <c r="AC22" s="196">
        <f t="shared" si="4"/>
        <v>53317.697321892323</v>
      </c>
      <c r="AD22" s="196">
        <f t="shared" si="5"/>
        <v>55645</v>
      </c>
      <c r="AE22" s="196">
        <f t="shared" si="6"/>
        <v>0</v>
      </c>
    </row>
    <row r="23" spans="1:31" ht="15.75">
      <c r="A23" s="189">
        <v>1508</v>
      </c>
      <c r="B23" s="190" t="s">
        <v>422</v>
      </c>
      <c r="C23" s="190" t="s">
        <v>423</v>
      </c>
      <c r="D23" s="191" t="s">
        <v>341</v>
      </c>
      <c r="E23" s="190" t="s">
        <v>404</v>
      </c>
      <c r="F23" s="190" t="s">
        <v>398</v>
      </c>
      <c r="G23" s="192">
        <v>39156</v>
      </c>
      <c r="H23" s="193">
        <v>39156</v>
      </c>
      <c r="I23" s="194" t="s">
        <v>424</v>
      </c>
      <c r="K23" s="195">
        <f t="shared" si="1"/>
        <v>15.306849315068494</v>
      </c>
      <c r="L23" s="195">
        <f t="shared" si="1"/>
        <v>9.3698630136986303</v>
      </c>
      <c r="M23" s="260">
        <v>33959.72</v>
      </c>
      <c r="N23" s="194" t="s">
        <v>363</v>
      </c>
      <c r="O23" s="196">
        <v>25882</v>
      </c>
      <c r="P23" s="196">
        <v>31226</v>
      </c>
      <c r="Q23" s="196">
        <v>36570</v>
      </c>
      <c r="R23" s="197">
        <f t="shared" si="2"/>
        <v>1.3120979831543158</v>
      </c>
      <c r="S23" s="197">
        <f t="shared" si="8"/>
        <v>1.0875462755396144</v>
      </c>
      <c r="T23" s="201"/>
      <c r="U23" s="188">
        <v>66</v>
      </c>
      <c r="V23" s="210">
        <f>VLOOKUP(U23,'Prop Grds'!$A$2:$D$46,2)</f>
        <v>34958.316321011982</v>
      </c>
      <c r="W23" s="210">
        <f>VLOOKUP(U23,'Prop Grds'!$A$2:$D$46,3)</f>
        <v>43697.895401264977</v>
      </c>
      <c r="X23" s="210">
        <f>VLOOKUP(U23,'Prop Grds'!$A$2:$D$46,4)</f>
        <v>52437.474481517973</v>
      </c>
      <c r="Y23" s="201"/>
      <c r="Z23" s="196">
        <f t="shared" si="3"/>
        <v>45868.736339270421</v>
      </c>
      <c r="AA23" s="201"/>
      <c r="AB23" s="265">
        <f>VLOOKUP(L23,TIP!$A$2:$B$60,2)</f>
        <v>1</v>
      </c>
      <c r="AC23" s="196">
        <f t="shared" si="4"/>
        <v>43697.895401264977</v>
      </c>
      <c r="AD23" s="196">
        <f t="shared" si="5"/>
        <v>43697.895401264977</v>
      </c>
      <c r="AE23" s="196">
        <f t="shared" si="6"/>
        <v>9738.1754012649762</v>
      </c>
    </row>
    <row r="24" spans="1:31" ht="15.75">
      <c r="T24" s="201"/>
      <c r="V24" s="210"/>
      <c r="W24" s="210"/>
      <c r="X24" s="210"/>
      <c r="Y24" s="201"/>
      <c r="AA24" s="201"/>
    </row>
    <row r="25" spans="1:31" ht="15.75">
      <c r="T25" s="201"/>
      <c r="V25" s="210"/>
      <c r="W25" s="210"/>
      <c r="X25" s="210"/>
      <c r="Y25" s="201"/>
      <c r="AA25" s="201"/>
    </row>
    <row r="26" spans="1:31" ht="15.75">
      <c r="A26" s="189" t="s">
        <v>425</v>
      </c>
      <c r="B26" s="190" t="s">
        <v>426</v>
      </c>
      <c r="C26" s="190" t="s">
        <v>427</v>
      </c>
      <c r="D26" s="191" t="s">
        <v>360</v>
      </c>
      <c r="E26" s="190" t="s">
        <v>428</v>
      </c>
      <c r="F26" s="190" t="s">
        <v>429</v>
      </c>
      <c r="G26" s="192">
        <v>41624</v>
      </c>
      <c r="H26" s="193">
        <v>41624</v>
      </c>
      <c r="I26" s="194" t="s">
        <v>430</v>
      </c>
      <c r="K26" s="195">
        <f t="shared" si="1"/>
        <v>8.5452054794520542</v>
      </c>
      <c r="L26" s="195">
        <f t="shared" si="1"/>
        <v>7.2219178082191782</v>
      </c>
      <c r="M26" s="260">
        <v>49182</v>
      </c>
      <c r="N26" s="194" t="s">
        <v>344</v>
      </c>
      <c r="O26" s="196">
        <v>34808</v>
      </c>
      <c r="P26" s="196">
        <v>41995</v>
      </c>
      <c r="Q26" s="196">
        <v>49182</v>
      </c>
      <c r="R26" s="197">
        <f t="shared" si="2"/>
        <v>1.4129510457366123</v>
      </c>
      <c r="S26" s="197">
        <f t="shared" ref="S26:S31" si="13">M26/P26</f>
        <v>1.1711394213596857</v>
      </c>
      <c r="T26" s="201"/>
      <c r="U26" s="188">
        <v>69</v>
      </c>
      <c r="V26" s="210">
        <f>VLOOKUP(U26,'Prop Grds'!$A$2:$D$46,2)</f>
        <v>40584.355715997961</v>
      </c>
      <c r="W26" s="210">
        <f>VLOOKUP(U26,'Prop Grds'!$A$2:$D$46,3)</f>
        <v>50730.444644997449</v>
      </c>
      <c r="X26" s="210">
        <f>VLOOKUP(U26,'Prop Grds'!$A$2:$D$46,4)</f>
        <v>60876.533573996945</v>
      </c>
      <c r="Y26" s="201"/>
      <c r="Z26" s="196">
        <f t="shared" si="3"/>
        <v>57343.70784946598</v>
      </c>
      <c r="AA26" s="201"/>
      <c r="AB26" s="265">
        <f>VLOOKUP(L26,TIP!$A$2:$B$60,2)</f>
        <v>0.96700000000000019</v>
      </c>
      <c r="AC26" s="196">
        <f t="shared" si="4"/>
        <v>49056.339971712543</v>
      </c>
      <c r="AD26" s="196">
        <f t="shared" si="5"/>
        <v>49182</v>
      </c>
      <c r="AE26" s="196">
        <f t="shared" si="6"/>
        <v>0</v>
      </c>
    </row>
    <row r="27" spans="1:31" ht="15.75">
      <c r="A27" s="189" t="s">
        <v>431</v>
      </c>
      <c r="B27" s="190" t="s">
        <v>432</v>
      </c>
      <c r="C27" s="190" t="s">
        <v>433</v>
      </c>
      <c r="D27" s="191" t="s">
        <v>381</v>
      </c>
      <c r="E27" s="190" t="s">
        <v>428</v>
      </c>
      <c r="F27" s="190" t="s">
        <v>434</v>
      </c>
      <c r="G27" s="192">
        <v>42625</v>
      </c>
      <c r="H27" s="193">
        <v>42625</v>
      </c>
      <c r="I27" s="194" t="s">
        <v>435</v>
      </c>
      <c r="K27" s="195">
        <f t="shared" si="1"/>
        <v>5.8027397260273972</v>
      </c>
      <c r="L27" s="195">
        <f t="shared" si="1"/>
        <v>0.43287671232876712</v>
      </c>
      <c r="M27" s="260">
        <v>38421.57</v>
      </c>
      <c r="N27" s="194" t="s">
        <v>436</v>
      </c>
      <c r="O27" s="196">
        <v>31534</v>
      </c>
      <c r="P27" s="196">
        <v>38045</v>
      </c>
      <c r="Q27" s="196">
        <v>44557</v>
      </c>
      <c r="R27" s="197">
        <f t="shared" si="2"/>
        <v>1.2184172639056257</v>
      </c>
      <c r="S27" s="197">
        <f t="shared" si="13"/>
        <v>1.0098980155079511</v>
      </c>
      <c r="T27" s="201"/>
      <c r="U27" s="188">
        <v>67</v>
      </c>
      <c r="V27" s="210">
        <f>VLOOKUP(U27,'Prop Grds'!$A$2:$D$46,2)</f>
        <v>36741.190453383591</v>
      </c>
      <c r="W27" s="210">
        <f>VLOOKUP(U27,'Prop Grds'!$A$2:$D$46,3)</f>
        <v>45926.488066729493</v>
      </c>
      <c r="X27" s="210">
        <f>VLOOKUP(U27,'Prop Grds'!$A$2:$D$46,4)</f>
        <v>55111.785680075387</v>
      </c>
      <c r="Y27" s="201"/>
      <c r="Z27" s="196">
        <f t="shared" si="3"/>
        <v>44766.100744847128</v>
      </c>
      <c r="AA27" s="201"/>
      <c r="AB27" s="265">
        <f>VLOOKUP(L27,TIP!$A$2:$B$60,2)</f>
        <v>0.8</v>
      </c>
      <c r="AC27" s="196">
        <f t="shared" si="4"/>
        <v>36741.190453383599</v>
      </c>
      <c r="AD27" s="196">
        <f t="shared" si="5"/>
        <v>38421.57</v>
      </c>
      <c r="AE27" s="196">
        <f t="shared" si="6"/>
        <v>0</v>
      </c>
    </row>
    <row r="28" spans="1:31" ht="15.75">
      <c r="A28" s="189" t="s">
        <v>437</v>
      </c>
      <c r="B28" s="190" t="s">
        <v>438</v>
      </c>
      <c r="C28" s="190" t="s">
        <v>439</v>
      </c>
      <c r="D28" s="191" t="s">
        <v>413</v>
      </c>
      <c r="E28" s="190" t="s">
        <v>428</v>
      </c>
      <c r="F28" s="190" t="s">
        <v>440</v>
      </c>
      <c r="G28" s="192">
        <v>44272</v>
      </c>
      <c r="H28" s="193">
        <v>44272</v>
      </c>
      <c r="I28" s="193">
        <v>44272</v>
      </c>
      <c r="J28" s="193"/>
      <c r="K28" s="195">
        <f t="shared" si="1"/>
        <v>1.2904109589041095</v>
      </c>
      <c r="L28" s="195">
        <f t="shared" si="1"/>
        <v>1.2904109589041095</v>
      </c>
      <c r="M28" s="260">
        <v>32323</v>
      </c>
      <c r="N28" s="194" t="s">
        <v>363</v>
      </c>
      <c r="O28" s="196">
        <v>30015</v>
      </c>
      <c r="P28" s="196">
        <v>36212</v>
      </c>
      <c r="Q28" s="196">
        <v>42410</v>
      </c>
      <c r="R28" s="197">
        <f t="shared" si="2"/>
        <v>1.0768948858903882</v>
      </c>
      <c r="S28" s="197">
        <f t="shared" si="13"/>
        <v>0.89260466143819728</v>
      </c>
      <c r="T28" s="201"/>
      <c r="U28" s="188">
        <v>66</v>
      </c>
      <c r="V28" s="210">
        <f>VLOOKUP(U28,'Prop Grds'!$A$2:$D$46,2)</f>
        <v>34958.316321011982</v>
      </c>
      <c r="W28" s="210">
        <f>VLOOKUP(U28,'Prop Grds'!$A$2:$D$46,3)</f>
        <v>43697.895401264977</v>
      </c>
      <c r="X28" s="210">
        <f>VLOOKUP(U28,'Prop Grds'!$A$2:$D$46,4)</f>
        <v>52437.474481517973</v>
      </c>
      <c r="Y28" s="201"/>
      <c r="Z28" s="196">
        <f t="shared" si="3"/>
        <v>37646.432065436296</v>
      </c>
      <c r="AA28" s="201"/>
      <c r="AB28" s="265">
        <f>VLOOKUP(L28,TIP!$A$2:$B$60,2)</f>
        <v>0.82300000000000006</v>
      </c>
      <c r="AC28" s="196">
        <f t="shared" si="4"/>
        <v>35963.367915241077</v>
      </c>
      <c r="AD28" s="196">
        <f t="shared" si="5"/>
        <v>35963.367915241077</v>
      </c>
      <c r="AE28" s="196">
        <f t="shared" si="6"/>
        <v>3640.3679152410768</v>
      </c>
    </row>
    <row r="29" spans="1:31" s="277" customFormat="1" ht="15.75">
      <c r="A29" s="267" t="s">
        <v>441</v>
      </c>
      <c r="B29" s="268" t="s">
        <v>442</v>
      </c>
      <c r="C29" s="268" t="s">
        <v>443</v>
      </c>
      <c r="D29" s="269" t="s">
        <v>381</v>
      </c>
      <c r="E29" s="268" t="s">
        <v>428</v>
      </c>
      <c r="F29" s="268" t="s">
        <v>440</v>
      </c>
      <c r="G29" s="270">
        <v>44494</v>
      </c>
      <c r="H29" s="271">
        <v>44494</v>
      </c>
      <c r="I29" s="271">
        <v>44494</v>
      </c>
      <c r="J29" s="271"/>
      <c r="K29" s="272">
        <f t="shared" si="1"/>
        <v>0.68219178082191778</v>
      </c>
      <c r="L29" s="272">
        <f t="shared" si="1"/>
        <v>0.68219178082191778</v>
      </c>
      <c r="M29" s="273">
        <v>35678.65</v>
      </c>
      <c r="N29" s="274" t="s">
        <v>363</v>
      </c>
      <c r="O29" s="275">
        <v>30015</v>
      </c>
      <c r="P29" s="275">
        <v>36212</v>
      </c>
      <c r="Q29" s="275">
        <v>42410</v>
      </c>
      <c r="R29" s="276">
        <f t="shared" si="2"/>
        <v>1.1886939863401633</v>
      </c>
      <c r="S29" s="276">
        <f t="shared" si="13"/>
        <v>0.98527145697558827</v>
      </c>
      <c r="U29" s="278">
        <v>66</v>
      </c>
      <c r="V29" s="279">
        <f>VLOOKUP(U29,'Prop Grds'!$A$2:$D$46,2)</f>
        <v>34958.316321011982</v>
      </c>
      <c r="W29" s="279">
        <f>VLOOKUP(U29,'Prop Grds'!$A$2:$D$46,3)</f>
        <v>43697.895401264977</v>
      </c>
      <c r="X29" s="279">
        <f>VLOOKUP(U29,'Prop Grds'!$A$2:$D$46,4)</f>
        <v>52437.474481517973</v>
      </c>
      <c r="Z29" s="275">
        <f t="shared" si="3"/>
        <v>41554.740383364122</v>
      </c>
      <c r="AB29" s="280">
        <f>VLOOKUP(L29,TIP!$A$2:$B$60,2)</f>
        <v>0.8</v>
      </c>
      <c r="AC29" s="275">
        <f t="shared" si="4"/>
        <v>34958.316321011982</v>
      </c>
      <c r="AD29" s="275">
        <f t="shared" si="5"/>
        <v>35678.65</v>
      </c>
      <c r="AE29" s="275">
        <f t="shared" si="6"/>
        <v>0</v>
      </c>
    </row>
    <row r="30" spans="1:31" ht="15.75">
      <c r="A30" s="189" t="s">
        <v>444</v>
      </c>
      <c r="B30" s="190" t="s">
        <v>445</v>
      </c>
      <c r="C30" s="190" t="s">
        <v>446</v>
      </c>
      <c r="D30" s="191" t="s">
        <v>367</v>
      </c>
      <c r="E30" s="190" t="s">
        <v>428</v>
      </c>
      <c r="F30" s="190" t="s">
        <v>447</v>
      </c>
      <c r="G30" s="192">
        <v>42422</v>
      </c>
      <c r="H30" s="193">
        <v>42422</v>
      </c>
      <c r="I30" s="193">
        <v>42422</v>
      </c>
      <c r="J30" s="193"/>
      <c r="K30" s="195">
        <f t="shared" si="1"/>
        <v>6.3589041095890408</v>
      </c>
      <c r="L30" s="195">
        <f t="shared" si="1"/>
        <v>6.3589041095890408</v>
      </c>
      <c r="M30" s="260">
        <v>31534</v>
      </c>
      <c r="N30" s="194" t="s">
        <v>400</v>
      </c>
      <c r="O30" s="196">
        <v>25882</v>
      </c>
      <c r="P30" s="196">
        <v>31226</v>
      </c>
      <c r="Q30" s="196">
        <v>36570</v>
      </c>
      <c r="R30" s="197">
        <f t="shared" si="2"/>
        <v>1.2183757051232518</v>
      </c>
      <c r="S30" s="197">
        <f t="shared" si="13"/>
        <v>1.0098635752257734</v>
      </c>
      <c r="T30" s="201"/>
      <c r="U30" s="188">
        <v>64</v>
      </c>
      <c r="V30" s="210">
        <f>VLOOKUP(U30,'Prop Grds'!$A$2:$D$46,2)</f>
        <v>31647.912975827454</v>
      </c>
      <c r="W30" s="210">
        <f>VLOOKUP(U30,'Prop Grds'!$A$2:$D$46,3)</f>
        <v>39559.891219784316</v>
      </c>
      <c r="X30" s="210">
        <f>VLOOKUP(U30,'Prop Grds'!$A$2:$D$46,4)</f>
        <v>47471.869463741183</v>
      </c>
      <c r="Y30" s="201"/>
      <c r="Z30" s="196">
        <f t="shared" si="3"/>
        <v>38559.04828760308</v>
      </c>
      <c r="AA30" s="201"/>
      <c r="AB30" s="265">
        <f>VLOOKUP(L30,TIP!$A$2:$B$60,2)</f>
        <v>0.94300000000000017</v>
      </c>
      <c r="AC30" s="196">
        <f t="shared" si="4"/>
        <v>37304.977420256619</v>
      </c>
      <c r="AD30" s="196">
        <f t="shared" si="5"/>
        <v>37304.977420256619</v>
      </c>
      <c r="AE30" s="196">
        <f t="shared" si="6"/>
        <v>5770.9774202566186</v>
      </c>
    </row>
    <row r="31" spans="1:31" ht="15.75">
      <c r="A31" s="189" t="s">
        <v>448</v>
      </c>
      <c r="B31" s="190" t="s">
        <v>449</v>
      </c>
      <c r="C31" s="190" t="s">
        <v>450</v>
      </c>
      <c r="D31" s="191" t="s">
        <v>348</v>
      </c>
      <c r="E31" s="190" t="s">
        <v>428</v>
      </c>
      <c r="F31" s="190" t="s">
        <v>451</v>
      </c>
      <c r="G31" s="192">
        <v>43171</v>
      </c>
      <c r="H31" s="193">
        <v>43171</v>
      </c>
      <c r="I31" s="193">
        <v>43171</v>
      </c>
      <c r="J31" s="193"/>
      <c r="K31" s="195">
        <f t="shared" si="1"/>
        <v>4.3068493150684928</v>
      </c>
      <c r="L31" s="195">
        <f t="shared" si="1"/>
        <v>4.3068493150684928</v>
      </c>
      <c r="M31" s="260">
        <v>28568.720000000001</v>
      </c>
      <c r="N31" s="194" t="s">
        <v>452</v>
      </c>
      <c r="O31" s="196">
        <v>21242</v>
      </c>
      <c r="P31" s="196">
        <v>25628</v>
      </c>
      <c r="Q31" s="196">
        <v>30014</v>
      </c>
      <c r="R31" s="197">
        <f t="shared" si="2"/>
        <v>1.3449166745127579</v>
      </c>
      <c r="S31" s="197">
        <f t="shared" si="13"/>
        <v>1.1147463711565475</v>
      </c>
      <c r="T31" s="201"/>
      <c r="U31" s="188">
        <v>63</v>
      </c>
      <c r="V31" s="210">
        <f>VLOOKUP(U31,'Prop Grds'!$A$2:$D$46,2)</f>
        <v>30112.191223432405</v>
      </c>
      <c r="W31" s="210">
        <f>VLOOKUP(U31,'Prop Grds'!$A$2:$D$46,3)</f>
        <v>37640.239029290504</v>
      </c>
      <c r="X31" s="210">
        <f>VLOOKUP(U31,'Prop Grds'!$A$2:$D$46,4)</f>
        <v>45168.28683514861</v>
      </c>
      <c r="Y31" s="201"/>
      <c r="Z31" s="196">
        <f t="shared" si="3"/>
        <v>40498.388082510966</v>
      </c>
      <c r="AA31" s="201"/>
      <c r="AB31" s="265">
        <f>VLOOKUP(L31,TIP!$A$2:$B$60,2)</f>
        <v>0.89500000000000013</v>
      </c>
      <c r="AC31" s="196">
        <f t="shared" si="4"/>
        <v>33688.013931215006</v>
      </c>
      <c r="AD31" s="196">
        <f t="shared" si="5"/>
        <v>33688.013931215006</v>
      </c>
      <c r="AE31" s="196">
        <f t="shared" si="6"/>
        <v>5119.2939312150047</v>
      </c>
    </row>
    <row r="32" spans="1:31" ht="15.75">
      <c r="I32" s="193"/>
      <c r="J32" s="193"/>
      <c r="T32" s="201"/>
      <c r="V32" s="210"/>
      <c r="W32" s="210"/>
      <c r="X32" s="210"/>
      <c r="Y32" s="201"/>
      <c r="AA32" s="201"/>
    </row>
    <row r="33" spans="1:31" ht="15.75">
      <c r="I33" s="193"/>
      <c r="J33" s="193"/>
      <c r="T33" s="201"/>
      <c r="V33" s="210"/>
      <c r="W33" s="210"/>
      <c r="X33" s="210"/>
      <c r="Y33" s="201"/>
      <c r="AA33" s="201"/>
    </row>
    <row r="34" spans="1:31" ht="15.75">
      <c r="A34" s="189" t="s">
        <v>453</v>
      </c>
      <c r="B34" s="190" t="s">
        <v>454</v>
      </c>
      <c r="C34" s="190" t="s">
        <v>455</v>
      </c>
      <c r="D34" s="191" t="s">
        <v>341</v>
      </c>
      <c r="E34" s="190" t="s">
        <v>456</v>
      </c>
      <c r="F34" s="190" t="s">
        <v>457</v>
      </c>
      <c r="G34" s="192">
        <v>41590</v>
      </c>
      <c r="H34" s="193">
        <v>41590</v>
      </c>
      <c r="I34" s="194" t="s">
        <v>458</v>
      </c>
      <c r="K34" s="195">
        <f t="shared" si="1"/>
        <v>8.6383561643835609</v>
      </c>
      <c r="L34" s="195">
        <f t="shared" si="1"/>
        <v>4.7671232876712333</v>
      </c>
      <c r="M34" s="260">
        <v>49181</v>
      </c>
      <c r="N34" s="194" t="s">
        <v>459</v>
      </c>
      <c r="O34" s="196">
        <v>40365</v>
      </c>
      <c r="P34" s="196">
        <v>48699</v>
      </c>
      <c r="Q34" s="196">
        <v>57034</v>
      </c>
      <c r="R34" s="197">
        <f t="shared" si="2"/>
        <v>1.2184070357983401</v>
      </c>
      <c r="S34" s="197">
        <f>M34/P34</f>
        <v>1.0098975338302634</v>
      </c>
      <c r="T34" s="201"/>
      <c r="U34" s="188">
        <v>75</v>
      </c>
      <c r="V34" s="210">
        <f>VLOOKUP(U34,'Prop Grds'!$A$2:$D$46,2)</f>
        <v>54698.441460511865</v>
      </c>
      <c r="W34" s="210">
        <f>VLOOKUP(U34,'Prop Grds'!$A$2:$D$46,3)</f>
        <v>68373.051825639821</v>
      </c>
      <c r="X34" s="210">
        <f>VLOOKUP(U34,'Prop Grds'!$A$2:$D$46,4)</f>
        <v>82047.662190767791</v>
      </c>
      <c r="Y34" s="201"/>
      <c r="Z34" s="196">
        <f t="shared" si="3"/>
        <v>66644.965922691292</v>
      </c>
      <c r="AA34" s="201"/>
      <c r="AB34" s="265">
        <f>VLOOKUP(L34,TIP!$A$2:$B$60,2)</f>
        <v>0.89500000000000013</v>
      </c>
      <c r="AC34" s="196">
        <f t="shared" si="4"/>
        <v>61193.88138394765</v>
      </c>
      <c r="AD34" s="196">
        <f t="shared" si="5"/>
        <v>61193.88138394765</v>
      </c>
      <c r="AE34" s="196">
        <f t="shared" si="6"/>
        <v>12012.88138394765</v>
      </c>
    </row>
    <row r="35" spans="1:31" ht="15.75">
      <c r="A35" s="189" t="s">
        <v>460</v>
      </c>
      <c r="B35" s="190" t="s">
        <v>418</v>
      </c>
      <c r="C35" s="190" t="s">
        <v>461</v>
      </c>
      <c r="D35" s="191" t="s">
        <v>333</v>
      </c>
      <c r="E35" s="190" t="s">
        <v>456</v>
      </c>
      <c r="F35" s="190" t="s">
        <v>462</v>
      </c>
      <c r="G35" s="192">
        <v>43766</v>
      </c>
      <c r="H35" s="193">
        <v>43766</v>
      </c>
      <c r="I35" s="193">
        <v>43766</v>
      </c>
      <c r="J35" s="193"/>
      <c r="K35" s="195">
        <f t="shared" si="1"/>
        <v>2.6767123287671235</v>
      </c>
      <c r="L35" s="195">
        <f t="shared" si="1"/>
        <v>2.6767123287671235</v>
      </c>
      <c r="M35" s="260">
        <v>33959</v>
      </c>
      <c r="N35" s="194" t="s">
        <v>363</v>
      </c>
      <c r="O35" s="196">
        <v>30015</v>
      </c>
      <c r="P35" s="196">
        <v>36212</v>
      </c>
      <c r="Q35" s="196">
        <v>42410</v>
      </c>
      <c r="R35" s="197">
        <f t="shared" si="2"/>
        <v>1.1314009661835749</v>
      </c>
      <c r="S35" s="197">
        <f>M35/P35</f>
        <v>0.937783055340771</v>
      </c>
      <c r="T35" s="201"/>
      <c r="U35" s="188">
        <v>67</v>
      </c>
      <c r="V35" s="210">
        <f>VLOOKUP(U35,'Prop Grds'!$A$2:$D$46,2)</f>
        <v>36741.190453383591</v>
      </c>
      <c r="W35" s="210">
        <f>VLOOKUP(U35,'Prop Grds'!$A$2:$D$46,3)</f>
        <v>45926.488066729493</v>
      </c>
      <c r="X35" s="210">
        <f>VLOOKUP(U35,'Prop Grds'!$A$2:$D$46,4)</f>
        <v>55111.785680075387</v>
      </c>
      <c r="Y35" s="201"/>
      <c r="Z35" s="196">
        <f t="shared" si="3"/>
        <v>41569.018377692933</v>
      </c>
      <c r="AA35" s="201"/>
      <c r="AB35" s="265">
        <f>VLOOKUP(L35,TIP!$A$2:$B$60,2)</f>
        <v>0.84700000000000009</v>
      </c>
      <c r="AC35" s="196">
        <f t="shared" si="4"/>
        <v>38899.735392519884</v>
      </c>
      <c r="AD35" s="196">
        <f t="shared" si="5"/>
        <v>38899.735392519884</v>
      </c>
      <c r="AE35" s="196">
        <f t="shared" si="6"/>
        <v>4940.735392519884</v>
      </c>
    </row>
    <row r="36" spans="1:31" ht="15.75">
      <c r="I36" s="193"/>
      <c r="J36" s="193"/>
      <c r="T36" s="201"/>
      <c r="V36" s="210"/>
      <c r="W36" s="210"/>
      <c r="X36" s="210"/>
      <c r="Y36" s="201"/>
      <c r="AA36" s="201"/>
    </row>
    <row r="37" spans="1:31" ht="15.75">
      <c r="I37" s="193"/>
      <c r="J37" s="193"/>
      <c r="T37" s="201"/>
      <c r="V37" s="210"/>
      <c r="W37" s="210"/>
      <c r="X37" s="210"/>
      <c r="Y37" s="201"/>
      <c r="AA37" s="201"/>
    </row>
    <row r="38" spans="1:31" ht="15.75">
      <c r="A38" s="189" t="s">
        <v>463</v>
      </c>
      <c r="B38" s="190" t="s">
        <v>464</v>
      </c>
      <c r="C38" s="190" t="s">
        <v>465</v>
      </c>
      <c r="D38" s="191" t="s">
        <v>360</v>
      </c>
      <c r="E38" s="190" t="s">
        <v>466</v>
      </c>
      <c r="F38" s="190" t="s">
        <v>467</v>
      </c>
      <c r="G38" s="192">
        <v>41407</v>
      </c>
      <c r="H38" s="193">
        <v>41407</v>
      </c>
      <c r="I38" s="194" t="s">
        <v>468</v>
      </c>
      <c r="K38" s="195">
        <f t="shared" si="1"/>
        <v>9.1397260273972609</v>
      </c>
      <c r="L38" s="195">
        <f t="shared" si="1"/>
        <v>0.39452054794520547</v>
      </c>
      <c r="M38" s="260">
        <v>51670.62</v>
      </c>
      <c r="N38" s="194" t="s">
        <v>459</v>
      </c>
      <c r="O38" s="196">
        <v>40365</v>
      </c>
      <c r="P38" s="196">
        <v>48699</v>
      </c>
      <c r="Q38" s="196">
        <v>57034</v>
      </c>
      <c r="R38" s="197">
        <f t="shared" si="2"/>
        <v>1.2800847268673357</v>
      </c>
      <c r="S38" s="197">
        <f t="shared" ref="S38:S43" si="14">M38/P38</f>
        <v>1.061020144150804</v>
      </c>
      <c r="T38" s="201"/>
      <c r="U38" s="188">
        <v>73</v>
      </c>
      <c r="V38" s="210">
        <f>VLOOKUP(U38,'Prop Grds'!$A$2:$D$46,2)</f>
        <v>49518.732520169608</v>
      </c>
      <c r="W38" s="210">
        <f>VLOOKUP(U38,'Prop Grds'!$A$2:$D$46,3)</f>
        <v>61898.415650212009</v>
      </c>
      <c r="X38" s="210">
        <f>VLOOKUP(U38,'Prop Grds'!$A$2:$D$46,4)</f>
        <v>74278.098780254411</v>
      </c>
      <c r="Y38" s="201"/>
      <c r="Z38" s="196">
        <f t="shared" si="3"/>
        <v>63388.173192897964</v>
      </c>
      <c r="AA38" s="201"/>
      <c r="AB38" s="265">
        <f>VLOOKUP(L38,TIP!$A$2:$B$60,2)</f>
        <v>0.8</v>
      </c>
      <c r="AC38" s="196">
        <f t="shared" si="4"/>
        <v>49518.732520169608</v>
      </c>
      <c r="AD38" s="196">
        <f t="shared" si="5"/>
        <v>51670.62</v>
      </c>
      <c r="AE38" s="196">
        <f t="shared" si="6"/>
        <v>0</v>
      </c>
    </row>
    <row r="39" spans="1:31" ht="15.75">
      <c r="A39" s="189" t="s">
        <v>469</v>
      </c>
      <c r="B39" s="190" t="s">
        <v>470</v>
      </c>
      <c r="C39" s="190" t="s">
        <v>347</v>
      </c>
      <c r="D39" s="191" t="s">
        <v>367</v>
      </c>
      <c r="E39" s="190" t="s">
        <v>466</v>
      </c>
      <c r="F39" s="190" t="s">
        <v>471</v>
      </c>
      <c r="G39" s="192">
        <v>43409</v>
      </c>
      <c r="H39" s="193">
        <v>43409</v>
      </c>
      <c r="I39" s="194" t="s">
        <v>468</v>
      </c>
      <c r="K39" s="195">
        <f t="shared" si="1"/>
        <v>3.6547945205479451</v>
      </c>
      <c r="L39" s="195">
        <f t="shared" si="1"/>
        <v>0.39452054794520547</v>
      </c>
      <c r="M39" s="260">
        <v>43469.1</v>
      </c>
      <c r="N39" s="194" t="s">
        <v>472</v>
      </c>
      <c r="O39" s="196">
        <v>36569</v>
      </c>
      <c r="P39" s="196">
        <v>44120</v>
      </c>
      <c r="Q39" s="196">
        <v>51671</v>
      </c>
      <c r="R39" s="197">
        <f t="shared" si="2"/>
        <v>1.1886871393803495</v>
      </c>
      <c r="S39" s="197">
        <f t="shared" si="14"/>
        <v>0.98524705349048047</v>
      </c>
      <c r="T39" s="201"/>
      <c r="U39" s="188">
        <v>71</v>
      </c>
      <c r="V39" s="210">
        <f>VLOOKUP(U39,'Prop Grds'!$A$2:$D$46,2)</f>
        <v>44829.519908247057</v>
      </c>
      <c r="W39" s="210">
        <f>VLOOKUP(U39,'Prop Grds'!$A$2:$D$46,3)</f>
        <v>56036.899885308827</v>
      </c>
      <c r="X39" s="210">
        <f>VLOOKUP(U39,'Prop Grds'!$A$2:$D$46,4)</f>
        <v>67244.279862370589</v>
      </c>
      <c r="Y39" s="201"/>
      <c r="Z39" s="196">
        <f t="shared" si="3"/>
        <v>53288.273779528623</v>
      </c>
      <c r="AA39" s="201"/>
      <c r="AB39" s="265">
        <f>VLOOKUP(L39,TIP!$A$2:$B$60,2)</f>
        <v>0.8</v>
      </c>
      <c r="AC39" s="196">
        <f t="shared" si="4"/>
        <v>44829.519908247064</v>
      </c>
      <c r="AD39" s="196">
        <f t="shared" si="5"/>
        <v>44829.519908247064</v>
      </c>
      <c r="AE39" s="196">
        <f t="shared" si="6"/>
        <v>1360.4199082470659</v>
      </c>
    </row>
    <row r="40" spans="1:31" ht="15.75">
      <c r="A40" s="189" t="s">
        <v>473</v>
      </c>
      <c r="B40" s="190" t="s">
        <v>474</v>
      </c>
      <c r="C40" s="190" t="s">
        <v>450</v>
      </c>
      <c r="D40" s="191" t="s">
        <v>360</v>
      </c>
      <c r="E40" s="190" t="s">
        <v>466</v>
      </c>
      <c r="F40" s="190" t="s">
        <v>475</v>
      </c>
      <c r="G40" s="192">
        <v>42527</v>
      </c>
      <c r="H40" s="193">
        <v>42527</v>
      </c>
      <c r="I40" s="194" t="s">
        <v>476</v>
      </c>
      <c r="K40" s="195">
        <f t="shared" si="1"/>
        <v>6.0712328767123287</v>
      </c>
      <c r="L40" s="195">
        <f t="shared" si="1"/>
        <v>1.5452054794520549</v>
      </c>
      <c r="M40" s="260">
        <v>36570.230000000003</v>
      </c>
      <c r="N40" s="194" t="s">
        <v>344</v>
      </c>
      <c r="O40" s="196">
        <v>34808</v>
      </c>
      <c r="P40" s="196">
        <v>41995</v>
      </c>
      <c r="Q40" s="196">
        <v>49182</v>
      </c>
      <c r="R40" s="197">
        <f t="shared" si="2"/>
        <v>1.0506271546770858</v>
      </c>
      <c r="S40" s="197">
        <f t="shared" si="14"/>
        <v>0.87082343136087637</v>
      </c>
      <c r="T40" s="201"/>
      <c r="U40" s="188">
        <v>70</v>
      </c>
      <c r="V40" s="210">
        <f>VLOOKUP(U40,'Prop Grds'!$A$2:$D$46,2)</f>
        <v>42654.157857513856</v>
      </c>
      <c r="W40" s="210">
        <f>VLOOKUP(U40,'Prop Grds'!$A$2:$D$46,3)</f>
        <v>53317.697321892323</v>
      </c>
      <c r="X40" s="210">
        <f>VLOOKUP(U40,'Prop Grds'!$A$2:$D$46,4)</f>
        <v>63981.236786270783</v>
      </c>
      <c r="Y40" s="201"/>
      <c r="Z40" s="196">
        <f t="shared" si="3"/>
        <v>44813.616504987047</v>
      </c>
      <c r="AA40" s="201"/>
      <c r="AB40" s="265">
        <f>VLOOKUP(L40,TIP!$A$2:$B$60,2)</f>
        <v>0.82300000000000006</v>
      </c>
      <c r="AC40" s="196">
        <f t="shared" si="4"/>
        <v>43880.464895917386</v>
      </c>
      <c r="AD40" s="196">
        <f t="shared" si="5"/>
        <v>43880.464895917386</v>
      </c>
      <c r="AE40" s="196">
        <f t="shared" si="6"/>
        <v>7310.2348959173833</v>
      </c>
    </row>
    <row r="41" spans="1:31" ht="15.75">
      <c r="A41" s="189" t="s">
        <v>477</v>
      </c>
      <c r="B41" s="190" t="s">
        <v>478</v>
      </c>
      <c r="C41" s="190" t="s">
        <v>479</v>
      </c>
      <c r="D41" s="191" t="s">
        <v>360</v>
      </c>
      <c r="E41" s="190" t="s">
        <v>466</v>
      </c>
      <c r="F41" s="190" t="s">
        <v>475</v>
      </c>
      <c r="G41" s="192">
        <v>41575</v>
      </c>
      <c r="H41" s="193">
        <v>41575</v>
      </c>
      <c r="I41" s="194" t="s">
        <v>480</v>
      </c>
      <c r="K41" s="195">
        <f t="shared" si="1"/>
        <v>8.6794520547945204</v>
      </c>
      <c r="L41" s="195">
        <f t="shared" si="1"/>
        <v>4.7287671232876711</v>
      </c>
      <c r="M41" s="260">
        <v>36570.230000000003</v>
      </c>
      <c r="N41" s="194" t="s">
        <v>344</v>
      </c>
      <c r="O41" s="196">
        <v>34808</v>
      </c>
      <c r="P41" s="196">
        <v>41995</v>
      </c>
      <c r="Q41" s="196">
        <v>49182</v>
      </c>
      <c r="R41" s="197">
        <f t="shared" si="2"/>
        <v>1.0506271546770858</v>
      </c>
      <c r="S41" s="197">
        <f t="shared" si="14"/>
        <v>0.87082343136087637</v>
      </c>
      <c r="T41" s="201"/>
      <c r="U41" s="188">
        <v>70</v>
      </c>
      <c r="V41" s="210">
        <f>VLOOKUP(U41,'Prop Grds'!$A$2:$D$46,2)</f>
        <v>42654.157857513856</v>
      </c>
      <c r="W41" s="210">
        <f>VLOOKUP(U41,'Prop Grds'!$A$2:$D$46,3)</f>
        <v>53317.697321892323</v>
      </c>
      <c r="X41" s="210">
        <f>VLOOKUP(U41,'Prop Grds'!$A$2:$D$46,4)</f>
        <v>63981.236786270783</v>
      </c>
      <c r="Y41" s="201"/>
      <c r="Z41" s="196">
        <f t="shared" si="3"/>
        <v>44813.616504987047</v>
      </c>
      <c r="AA41" s="201"/>
      <c r="AB41" s="265">
        <f>VLOOKUP(L41,TIP!$A$2:$B$60,2)</f>
        <v>0.89500000000000013</v>
      </c>
      <c r="AC41" s="196">
        <f t="shared" si="4"/>
        <v>47719.339103093633</v>
      </c>
      <c r="AD41" s="196">
        <f t="shared" si="5"/>
        <v>47719.339103093633</v>
      </c>
      <c r="AE41" s="196">
        <f t="shared" si="6"/>
        <v>11149.10910309363</v>
      </c>
    </row>
    <row r="42" spans="1:31" ht="15.75">
      <c r="A42" s="189" t="s">
        <v>481</v>
      </c>
      <c r="B42" s="190" t="s">
        <v>482</v>
      </c>
      <c r="C42" s="190" t="s">
        <v>483</v>
      </c>
      <c r="D42" s="191" t="s">
        <v>360</v>
      </c>
      <c r="E42" s="190" t="s">
        <v>466</v>
      </c>
      <c r="F42" s="190" t="s">
        <v>475</v>
      </c>
      <c r="G42" s="192">
        <v>43696</v>
      </c>
      <c r="H42" s="193">
        <v>43696</v>
      </c>
      <c r="I42" s="194" t="s">
        <v>484</v>
      </c>
      <c r="K42" s="195">
        <f t="shared" si="1"/>
        <v>2.8684931506849316</v>
      </c>
      <c r="L42" s="195">
        <f t="shared" si="1"/>
        <v>1.2767123287671234</v>
      </c>
      <c r="M42" s="260">
        <v>36570.230000000003</v>
      </c>
      <c r="N42" s="194" t="s">
        <v>344</v>
      </c>
      <c r="O42" s="196">
        <v>34808</v>
      </c>
      <c r="P42" s="196">
        <v>41995</v>
      </c>
      <c r="Q42" s="196">
        <v>49182</v>
      </c>
      <c r="R42" s="197">
        <f t="shared" si="2"/>
        <v>1.0506271546770858</v>
      </c>
      <c r="S42" s="197">
        <f t="shared" si="14"/>
        <v>0.87082343136087637</v>
      </c>
      <c r="T42" s="201"/>
      <c r="U42" s="188">
        <v>70</v>
      </c>
      <c r="V42" s="210">
        <f>VLOOKUP(U42,'Prop Grds'!$A$2:$D$46,2)</f>
        <v>42654.157857513856</v>
      </c>
      <c r="W42" s="210">
        <f>VLOOKUP(U42,'Prop Grds'!$A$2:$D$46,3)</f>
        <v>53317.697321892323</v>
      </c>
      <c r="X42" s="210">
        <f>VLOOKUP(U42,'Prop Grds'!$A$2:$D$46,4)</f>
        <v>63981.236786270783</v>
      </c>
      <c r="Y42" s="201"/>
      <c r="Z42" s="196">
        <f t="shared" si="3"/>
        <v>44813.616504987047</v>
      </c>
      <c r="AA42" s="201"/>
      <c r="AB42" s="265">
        <f>VLOOKUP(L42,TIP!$A$2:$B$60,2)</f>
        <v>0.82300000000000006</v>
      </c>
      <c r="AC42" s="196">
        <f t="shared" si="4"/>
        <v>43880.464895917386</v>
      </c>
      <c r="AD42" s="196">
        <f t="shared" si="5"/>
        <v>43880.464895917386</v>
      </c>
      <c r="AE42" s="196">
        <f t="shared" si="6"/>
        <v>7310.2348959173833</v>
      </c>
    </row>
    <row r="43" spans="1:31" ht="15.75">
      <c r="A43" s="189" t="s">
        <v>485</v>
      </c>
      <c r="B43" s="190" t="s">
        <v>486</v>
      </c>
      <c r="C43" s="190" t="s">
        <v>487</v>
      </c>
      <c r="D43" s="191" t="s">
        <v>488</v>
      </c>
      <c r="E43" s="190" t="s">
        <v>466</v>
      </c>
      <c r="F43" s="190" t="s">
        <v>475</v>
      </c>
      <c r="G43" s="192">
        <v>41225</v>
      </c>
      <c r="H43" s="193">
        <v>41225</v>
      </c>
      <c r="I43" s="194" t="s">
        <v>489</v>
      </c>
      <c r="K43" s="195">
        <f t="shared" si="1"/>
        <v>9.6383561643835609</v>
      </c>
      <c r="L43" s="195">
        <f t="shared" si="1"/>
        <v>2.9643835616438357</v>
      </c>
      <c r="M43" s="260">
        <v>36570.230000000003</v>
      </c>
      <c r="N43" s="194" t="s">
        <v>344</v>
      </c>
      <c r="O43" s="196">
        <v>34808</v>
      </c>
      <c r="P43" s="196">
        <v>41995</v>
      </c>
      <c r="Q43" s="196">
        <v>49182</v>
      </c>
      <c r="R43" s="197">
        <f t="shared" si="2"/>
        <v>1.0506271546770858</v>
      </c>
      <c r="S43" s="197">
        <f t="shared" si="14"/>
        <v>0.87082343136087637</v>
      </c>
      <c r="T43" s="201"/>
      <c r="U43" s="188">
        <v>70</v>
      </c>
      <c r="V43" s="210">
        <f>VLOOKUP(U43,'Prop Grds'!$A$2:$D$46,2)</f>
        <v>42654.157857513856</v>
      </c>
      <c r="W43" s="210">
        <f>VLOOKUP(U43,'Prop Grds'!$A$2:$D$46,3)</f>
        <v>53317.697321892323</v>
      </c>
      <c r="X43" s="210">
        <f>VLOOKUP(U43,'Prop Grds'!$A$2:$D$46,4)</f>
        <v>63981.236786270783</v>
      </c>
      <c r="Y43" s="201"/>
      <c r="Z43" s="196">
        <f t="shared" si="3"/>
        <v>44813.616504987047</v>
      </c>
      <c r="AA43" s="201"/>
      <c r="AB43" s="265">
        <f>VLOOKUP(L43,TIP!$A$2:$B$60,2)</f>
        <v>0.84700000000000009</v>
      </c>
      <c r="AC43" s="196">
        <f t="shared" si="4"/>
        <v>45160.089631642804</v>
      </c>
      <c r="AD43" s="196">
        <f t="shared" si="5"/>
        <v>45160.089631642804</v>
      </c>
      <c r="AE43" s="196">
        <f t="shared" si="6"/>
        <v>8589.8596316428011</v>
      </c>
    </row>
    <row r="44" spans="1:31" ht="15.75">
      <c r="A44" s="189" t="s">
        <v>490</v>
      </c>
      <c r="B44" s="190" t="s">
        <v>491</v>
      </c>
      <c r="C44" s="190" t="s">
        <v>492</v>
      </c>
      <c r="D44" s="191" t="s">
        <v>333</v>
      </c>
      <c r="E44" s="190" t="s">
        <v>466</v>
      </c>
      <c r="F44" s="190" t="s">
        <v>493</v>
      </c>
      <c r="G44" s="192">
        <v>41855</v>
      </c>
      <c r="H44" s="193">
        <v>41855</v>
      </c>
      <c r="I44" s="194" t="s">
        <v>494</v>
      </c>
      <c r="K44" s="195">
        <f t="shared" si="1"/>
        <v>7.912328767123288</v>
      </c>
      <c r="L44" s="195">
        <f t="shared" si="1"/>
        <v>0.70136986301369864</v>
      </c>
      <c r="M44" s="260">
        <v>34807.93</v>
      </c>
      <c r="N44" s="194" t="s">
        <v>495</v>
      </c>
      <c r="O44" s="196">
        <v>33130</v>
      </c>
      <c r="P44" s="196">
        <v>39971</v>
      </c>
      <c r="Q44" s="196">
        <v>46812</v>
      </c>
      <c r="R44" s="197">
        <f t="shared" si="2"/>
        <v>1.0506468457591307</v>
      </c>
      <c r="S44" s="197">
        <f t="shared" ref="S44:S58" si="15">M44/P44</f>
        <v>0.87082960146105926</v>
      </c>
      <c r="T44" s="201"/>
      <c r="U44" s="188">
        <v>69</v>
      </c>
      <c r="V44" s="210">
        <f>VLOOKUP(U44,'Prop Grds'!$A$2:$D$46,2)</f>
        <v>40584.355715997961</v>
      </c>
      <c r="W44" s="210">
        <f>VLOOKUP(U44,'Prop Grds'!$A$2:$D$46,3)</f>
        <v>50730.444644997449</v>
      </c>
      <c r="X44" s="210">
        <f>VLOOKUP(U44,'Prop Grds'!$A$2:$D$46,4)</f>
        <v>60876.533573996945</v>
      </c>
      <c r="Y44" s="201"/>
      <c r="Z44" s="196">
        <f t="shared" si="3"/>
        <v>42639.825320179807</v>
      </c>
      <c r="AA44" s="201"/>
      <c r="AB44" s="265">
        <f>VLOOKUP(L44,TIP!$A$2:$B$60,2)</f>
        <v>0.8</v>
      </c>
      <c r="AC44" s="196">
        <f t="shared" si="4"/>
        <v>40584.355715997961</v>
      </c>
      <c r="AD44" s="196">
        <f t="shared" si="5"/>
        <v>40584.355715997961</v>
      </c>
      <c r="AE44" s="196">
        <f t="shared" si="6"/>
        <v>5776.4257159979607</v>
      </c>
    </row>
    <row r="45" spans="1:31" ht="15.75">
      <c r="A45" s="189" t="s">
        <v>496</v>
      </c>
      <c r="B45" s="190" t="s">
        <v>497</v>
      </c>
      <c r="C45" s="190" t="s">
        <v>498</v>
      </c>
      <c r="D45" s="191" t="s">
        <v>367</v>
      </c>
      <c r="E45" s="190" t="s">
        <v>466</v>
      </c>
      <c r="F45" s="190" t="s">
        <v>493</v>
      </c>
      <c r="G45" s="192">
        <v>44025</v>
      </c>
      <c r="H45" s="193">
        <v>44025</v>
      </c>
      <c r="I45" s="194" t="s">
        <v>494</v>
      </c>
      <c r="K45" s="195">
        <f t="shared" si="1"/>
        <v>1.9671232876712328</v>
      </c>
      <c r="L45" s="195">
        <f t="shared" si="1"/>
        <v>0.70136986301369864</v>
      </c>
      <c r="M45" s="260">
        <v>34807.93</v>
      </c>
      <c r="N45" s="194" t="s">
        <v>495</v>
      </c>
      <c r="O45" s="196">
        <v>33130</v>
      </c>
      <c r="P45" s="196">
        <v>39971</v>
      </c>
      <c r="Q45" s="196">
        <v>46812</v>
      </c>
      <c r="R45" s="197">
        <f t="shared" si="2"/>
        <v>1.0506468457591307</v>
      </c>
      <c r="S45" s="197">
        <f t="shared" si="15"/>
        <v>0.87082960146105926</v>
      </c>
      <c r="T45" s="201"/>
      <c r="U45" s="188">
        <v>69</v>
      </c>
      <c r="V45" s="210">
        <f>VLOOKUP(U45,'Prop Grds'!$A$2:$D$46,2)</f>
        <v>40584.355715997961</v>
      </c>
      <c r="W45" s="210">
        <f>VLOOKUP(U45,'Prop Grds'!$A$2:$D$46,3)</f>
        <v>50730.444644997449</v>
      </c>
      <c r="X45" s="210">
        <f>VLOOKUP(U45,'Prop Grds'!$A$2:$D$46,4)</f>
        <v>60876.533573996945</v>
      </c>
      <c r="Y45" s="201"/>
      <c r="Z45" s="196">
        <f t="shared" si="3"/>
        <v>42639.825320179807</v>
      </c>
      <c r="AA45" s="201"/>
      <c r="AB45" s="265">
        <f>VLOOKUP(L45,TIP!$A$2:$B$60,2)</f>
        <v>0.8</v>
      </c>
      <c r="AC45" s="196">
        <f t="shared" si="4"/>
        <v>40584.355715997961</v>
      </c>
      <c r="AD45" s="196">
        <f t="shared" si="5"/>
        <v>40584.355715997961</v>
      </c>
      <c r="AE45" s="196">
        <f t="shared" si="6"/>
        <v>5776.4257159979607</v>
      </c>
    </row>
    <row r="46" spans="1:31" ht="15.75">
      <c r="A46" s="189" t="s">
        <v>499</v>
      </c>
      <c r="B46" s="190" t="s">
        <v>500</v>
      </c>
      <c r="C46" s="190" t="s">
        <v>501</v>
      </c>
      <c r="D46" s="191" t="s">
        <v>352</v>
      </c>
      <c r="E46" s="190" t="s">
        <v>466</v>
      </c>
      <c r="F46" s="190" t="s">
        <v>493</v>
      </c>
      <c r="G46" s="192">
        <v>42934</v>
      </c>
      <c r="H46" s="193">
        <v>42934</v>
      </c>
      <c r="I46" s="194" t="s">
        <v>494</v>
      </c>
      <c r="K46" s="195">
        <f t="shared" si="1"/>
        <v>4.956164383561644</v>
      </c>
      <c r="L46" s="195">
        <f t="shared" si="1"/>
        <v>0.70136986301369864</v>
      </c>
      <c r="M46" s="260">
        <v>34807.93</v>
      </c>
      <c r="N46" s="194" t="s">
        <v>495</v>
      </c>
      <c r="O46" s="196">
        <v>33130</v>
      </c>
      <c r="P46" s="196">
        <v>39971</v>
      </c>
      <c r="Q46" s="196">
        <v>46812</v>
      </c>
      <c r="R46" s="197">
        <f t="shared" si="2"/>
        <v>1.0506468457591307</v>
      </c>
      <c r="S46" s="197">
        <f t="shared" si="15"/>
        <v>0.87082960146105926</v>
      </c>
      <c r="T46" s="201"/>
      <c r="U46" s="188">
        <v>69</v>
      </c>
      <c r="V46" s="210">
        <f>VLOOKUP(U46,'Prop Grds'!$A$2:$D$46,2)</f>
        <v>40584.355715997961</v>
      </c>
      <c r="W46" s="210">
        <f>VLOOKUP(U46,'Prop Grds'!$A$2:$D$46,3)</f>
        <v>50730.444644997449</v>
      </c>
      <c r="X46" s="210">
        <f>VLOOKUP(U46,'Prop Grds'!$A$2:$D$46,4)</f>
        <v>60876.533573996945</v>
      </c>
      <c r="Y46" s="201"/>
      <c r="Z46" s="196">
        <f t="shared" si="3"/>
        <v>42639.825320179807</v>
      </c>
      <c r="AA46" s="201"/>
      <c r="AB46" s="265">
        <f>VLOOKUP(L46,TIP!$A$2:$B$60,2)</f>
        <v>0.8</v>
      </c>
      <c r="AC46" s="196">
        <f t="shared" si="4"/>
        <v>40584.355715997961</v>
      </c>
      <c r="AD46" s="196">
        <f t="shared" si="5"/>
        <v>40584.355715997961</v>
      </c>
      <c r="AE46" s="196">
        <f t="shared" si="6"/>
        <v>5776.4257159979607</v>
      </c>
    </row>
    <row r="47" spans="1:31" ht="15.75">
      <c r="A47" s="189" t="s">
        <v>502</v>
      </c>
      <c r="B47" s="190" t="s">
        <v>503</v>
      </c>
      <c r="C47" s="190" t="s">
        <v>504</v>
      </c>
      <c r="D47" s="191" t="s">
        <v>376</v>
      </c>
      <c r="E47" s="190" t="s">
        <v>466</v>
      </c>
      <c r="F47" s="190" t="s">
        <v>505</v>
      </c>
      <c r="G47" s="192">
        <v>43605</v>
      </c>
      <c r="H47" s="193">
        <v>43605</v>
      </c>
      <c r="I47" s="194" t="s">
        <v>506</v>
      </c>
      <c r="K47" s="195">
        <f t="shared" si="1"/>
        <v>3.117808219178082</v>
      </c>
      <c r="L47" s="195">
        <f t="shared" si="1"/>
        <v>3.117808219178082</v>
      </c>
      <c r="M47" s="260">
        <v>33959.050000000003</v>
      </c>
      <c r="N47" s="194" t="s">
        <v>436</v>
      </c>
      <c r="O47" s="196">
        <v>31534</v>
      </c>
      <c r="P47" s="196">
        <v>38045</v>
      </c>
      <c r="Q47" s="196">
        <v>44557</v>
      </c>
      <c r="R47" s="197">
        <f t="shared" si="2"/>
        <v>1.0769027081879876</v>
      </c>
      <c r="S47" s="197">
        <f t="shared" si="15"/>
        <v>0.89260218162702076</v>
      </c>
      <c r="T47" s="201"/>
      <c r="U47" s="188">
        <v>68</v>
      </c>
      <c r="V47" s="210">
        <f>VLOOKUP(U47,'Prop Grds'!$A$2:$D$46,2)</f>
        <v>38614.991166506152</v>
      </c>
      <c r="W47" s="210">
        <f>VLOOKUP(U47,'Prop Grds'!$A$2:$D$46,3)</f>
        <v>48268.738958132686</v>
      </c>
      <c r="X47" s="210">
        <f>VLOOKUP(U47,'Prop Grds'!$A$2:$D$46,4)</f>
        <v>57922.486749759228</v>
      </c>
      <c r="Y47" s="201"/>
      <c r="Z47" s="196">
        <f t="shared" si="3"/>
        <v>41584.588563865691</v>
      </c>
      <c r="AA47" s="201"/>
      <c r="AB47" s="265">
        <f>VLOOKUP(L47,TIP!$A$2:$B$60,2)</f>
        <v>0.87100000000000011</v>
      </c>
      <c r="AC47" s="196">
        <f t="shared" si="4"/>
        <v>42042.071632533574</v>
      </c>
      <c r="AD47" s="196">
        <f t="shared" si="5"/>
        <v>42042.071632533574</v>
      </c>
      <c r="AE47" s="196">
        <f t="shared" si="6"/>
        <v>8083.0216325335714</v>
      </c>
    </row>
    <row r="48" spans="1:31" ht="15.75">
      <c r="A48" s="189" t="s">
        <v>507</v>
      </c>
      <c r="B48" s="190" t="s">
        <v>508</v>
      </c>
      <c r="C48" s="190" t="s">
        <v>340</v>
      </c>
      <c r="D48" s="191" t="s">
        <v>381</v>
      </c>
      <c r="E48" s="190" t="s">
        <v>466</v>
      </c>
      <c r="F48" s="190" t="s">
        <v>505</v>
      </c>
      <c r="G48" s="192">
        <v>41561</v>
      </c>
      <c r="H48" s="193">
        <v>41561</v>
      </c>
      <c r="I48" s="194" t="s">
        <v>509</v>
      </c>
      <c r="K48" s="195">
        <f t="shared" si="1"/>
        <v>8.7178082191780817</v>
      </c>
      <c r="L48" s="195">
        <f t="shared" si="1"/>
        <v>8.7178082191780817</v>
      </c>
      <c r="M48" s="260">
        <v>33959.050000000003</v>
      </c>
      <c r="N48" s="194" t="s">
        <v>436</v>
      </c>
      <c r="O48" s="196">
        <v>31534</v>
      </c>
      <c r="P48" s="196">
        <v>38045</v>
      </c>
      <c r="Q48" s="196">
        <v>44557</v>
      </c>
      <c r="R48" s="197">
        <f t="shared" si="2"/>
        <v>1.0769027081879876</v>
      </c>
      <c r="S48" s="197">
        <f t="shared" si="15"/>
        <v>0.89260218162702076</v>
      </c>
      <c r="T48" s="201"/>
      <c r="U48" s="188">
        <v>68</v>
      </c>
      <c r="V48" s="210">
        <f>VLOOKUP(U48,'Prop Grds'!$A$2:$D$46,2)</f>
        <v>38614.991166506152</v>
      </c>
      <c r="W48" s="210">
        <f>VLOOKUP(U48,'Prop Grds'!$A$2:$D$46,3)</f>
        <v>48268.738958132686</v>
      </c>
      <c r="X48" s="210">
        <f>VLOOKUP(U48,'Prop Grds'!$A$2:$D$46,4)</f>
        <v>57922.486749759228</v>
      </c>
      <c r="Y48" s="201"/>
      <c r="Z48" s="196">
        <f t="shared" si="3"/>
        <v>41584.588563865691</v>
      </c>
      <c r="AA48" s="201"/>
      <c r="AB48" s="265">
        <f>VLOOKUP(L48,TIP!$A$2:$B$60,2)</f>
        <v>0.99100000000000021</v>
      </c>
      <c r="AC48" s="196">
        <f t="shared" si="4"/>
        <v>47834.320307509501</v>
      </c>
      <c r="AD48" s="196">
        <f t="shared" si="5"/>
        <v>47834.320307509501</v>
      </c>
      <c r="AE48" s="196">
        <f t="shared" si="6"/>
        <v>13875.270307509498</v>
      </c>
    </row>
    <row r="49" spans="1:31" ht="15.75">
      <c r="A49" s="189" t="s">
        <v>510</v>
      </c>
      <c r="B49" s="190" t="s">
        <v>395</v>
      </c>
      <c r="C49" s="190" t="s">
        <v>511</v>
      </c>
      <c r="D49" s="191" t="s">
        <v>352</v>
      </c>
      <c r="E49" s="190" t="s">
        <v>466</v>
      </c>
      <c r="F49" s="190" t="s">
        <v>505</v>
      </c>
      <c r="G49" s="192">
        <v>43584</v>
      </c>
      <c r="H49" s="193">
        <v>43584</v>
      </c>
      <c r="I49" s="194" t="s">
        <v>512</v>
      </c>
      <c r="K49" s="195">
        <f t="shared" si="1"/>
        <v>3.1753424657534248</v>
      </c>
      <c r="L49" s="195">
        <f t="shared" si="1"/>
        <v>3.1753424657534248</v>
      </c>
      <c r="M49" s="260">
        <v>32322.71</v>
      </c>
      <c r="N49" s="194" t="s">
        <v>436</v>
      </c>
      <c r="O49" s="196">
        <v>31534</v>
      </c>
      <c r="P49" s="196">
        <v>38045</v>
      </c>
      <c r="Q49" s="196">
        <v>44557</v>
      </c>
      <c r="R49" s="197">
        <f t="shared" si="2"/>
        <v>1.0250114162491279</v>
      </c>
      <c r="S49" s="197">
        <f t="shared" si="15"/>
        <v>0.84959153633854645</v>
      </c>
      <c r="T49" s="201"/>
      <c r="U49" s="188">
        <v>68</v>
      </c>
      <c r="V49" s="210">
        <f>VLOOKUP(U49,'Prop Grds'!$A$2:$D$46,2)</f>
        <v>38614.991166506152</v>
      </c>
      <c r="W49" s="210">
        <f>VLOOKUP(U49,'Prop Grds'!$A$2:$D$46,3)</f>
        <v>48268.738958132686</v>
      </c>
      <c r="X49" s="210">
        <f>VLOOKUP(U49,'Prop Grds'!$A$2:$D$46,4)</f>
        <v>57922.486749759228</v>
      </c>
      <c r="Y49" s="201"/>
      <c r="Z49" s="196">
        <f t="shared" si="3"/>
        <v>39580.806784028035</v>
      </c>
      <c r="AA49" s="201"/>
      <c r="AB49" s="265">
        <f>VLOOKUP(L49,TIP!$A$2:$B$60,2)</f>
        <v>0.87100000000000011</v>
      </c>
      <c r="AC49" s="196">
        <f t="shared" si="4"/>
        <v>42042.071632533574</v>
      </c>
      <c r="AD49" s="196">
        <f t="shared" si="5"/>
        <v>42042.071632533574</v>
      </c>
      <c r="AE49" s="196">
        <f t="shared" si="6"/>
        <v>9719.3616325335752</v>
      </c>
    </row>
    <row r="50" spans="1:31" ht="15.75">
      <c r="A50" s="189" t="s">
        <v>513</v>
      </c>
      <c r="B50" s="190" t="s">
        <v>514</v>
      </c>
      <c r="C50" s="190" t="s">
        <v>515</v>
      </c>
      <c r="D50" s="191" t="s">
        <v>348</v>
      </c>
      <c r="E50" s="190" t="s">
        <v>466</v>
      </c>
      <c r="F50" s="190" t="s">
        <v>505</v>
      </c>
      <c r="G50" s="192">
        <v>42877</v>
      </c>
      <c r="H50" s="193">
        <v>42877</v>
      </c>
      <c r="I50" s="194" t="s">
        <v>516</v>
      </c>
      <c r="K50" s="195">
        <f t="shared" si="1"/>
        <v>5.1123287671232873</v>
      </c>
      <c r="L50" s="195">
        <f t="shared" si="1"/>
        <v>5.1123287671232873</v>
      </c>
      <c r="M50" s="260">
        <v>33959.050000000003</v>
      </c>
      <c r="N50" s="194" t="s">
        <v>436</v>
      </c>
      <c r="O50" s="196">
        <v>31534</v>
      </c>
      <c r="P50" s="196">
        <v>38045</v>
      </c>
      <c r="Q50" s="196">
        <v>44557</v>
      </c>
      <c r="R50" s="197">
        <f t="shared" si="2"/>
        <v>1.0769027081879876</v>
      </c>
      <c r="S50" s="197">
        <f t="shared" si="15"/>
        <v>0.89260218162702076</v>
      </c>
      <c r="T50" s="201"/>
      <c r="U50" s="188">
        <v>68</v>
      </c>
      <c r="V50" s="210">
        <f>VLOOKUP(U50,'Prop Grds'!$A$2:$D$46,2)</f>
        <v>38614.991166506152</v>
      </c>
      <c r="W50" s="210">
        <f>VLOOKUP(U50,'Prop Grds'!$A$2:$D$46,3)</f>
        <v>48268.738958132686</v>
      </c>
      <c r="X50" s="210">
        <f>VLOOKUP(U50,'Prop Grds'!$A$2:$D$46,4)</f>
        <v>57922.486749759228</v>
      </c>
      <c r="Y50" s="201"/>
      <c r="Z50" s="196">
        <f t="shared" si="3"/>
        <v>41584.588563865691</v>
      </c>
      <c r="AA50" s="201"/>
      <c r="AB50" s="265">
        <f>VLOOKUP(L50,TIP!$A$2:$B$60,2)</f>
        <v>0.91900000000000015</v>
      </c>
      <c r="AC50" s="196">
        <f t="shared" si="4"/>
        <v>44358.971102523945</v>
      </c>
      <c r="AD50" s="196">
        <f t="shared" si="5"/>
        <v>44358.971102523945</v>
      </c>
      <c r="AE50" s="196">
        <f t="shared" si="6"/>
        <v>10399.921102523942</v>
      </c>
    </row>
    <row r="51" spans="1:31" ht="15.75">
      <c r="A51" s="189" t="s">
        <v>517</v>
      </c>
      <c r="B51" s="190" t="s">
        <v>518</v>
      </c>
      <c r="C51" s="190" t="s">
        <v>519</v>
      </c>
      <c r="D51" s="191" t="s">
        <v>488</v>
      </c>
      <c r="E51" s="190" t="s">
        <v>466</v>
      </c>
      <c r="F51" s="190" t="s">
        <v>505</v>
      </c>
      <c r="G51" s="192">
        <v>42065</v>
      </c>
      <c r="H51" s="193">
        <v>42065</v>
      </c>
      <c r="I51" s="194" t="s">
        <v>520</v>
      </c>
      <c r="K51" s="195">
        <f t="shared" si="1"/>
        <v>7.3369863013698629</v>
      </c>
      <c r="L51" s="195">
        <f t="shared" si="1"/>
        <v>7.3369863013698629</v>
      </c>
      <c r="M51" s="260">
        <v>33959.050000000003</v>
      </c>
      <c r="N51" s="194" t="s">
        <v>436</v>
      </c>
      <c r="O51" s="196">
        <v>31534</v>
      </c>
      <c r="P51" s="196">
        <v>38045</v>
      </c>
      <c r="Q51" s="196">
        <v>44557</v>
      </c>
      <c r="R51" s="197">
        <f t="shared" si="2"/>
        <v>1.0769027081879876</v>
      </c>
      <c r="S51" s="197">
        <f t="shared" si="15"/>
        <v>0.89260218162702076</v>
      </c>
      <c r="T51" s="201"/>
      <c r="U51" s="188">
        <v>68</v>
      </c>
      <c r="V51" s="210">
        <f>VLOOKUP(U51,'Prop Grds'!$A$2:$D$46,2)</f>
        <v>38614.991166506152</v>
      </c>
      <c r="W51" s="210">
        <f>VLOOKUP(U51,'Prop Grds'!$A$2:$D$46,3)</f>
        <v>48268.738958132686</v>
      </c>
      <c r="X51" s="210">
        <f>VLOOKUP(U51,'Prop Grds'!$A$2:$D$46,4)</f>
        <v>57922.486749759228</v>
      </c>
      <c r="Y51" s="201"/>
      <c r="Z51" s="196">
        <f t="shared" si="3"/>
        <v>41584.588563865691</v>
      </c>
      <c r="AA51" s="201"/>
      <c r="AB51" s="265">
        <f>VLOOKUP(L51,TIP!$A$2:$B$60,2)</f>
        <v>0.96700000000000019</v>
      </c>
      <c r="AC51" s="196">
        <f t="shared" si="4"/>
        <v>46675.870572514315</v>
      </c>
      <c r="AD51" s="196">
        <f t="shared" si="5"/>
        <v>46675.870572514315</v>
      </c>
      <c r="AE51" s="196">
        <f t="shared" si="6"/>
        <v>12716.820572514313</v>
      </c>
    </row>
    <row r="52" spans="1:31" ht="15.75">
      <c r="A52" s="189" t="s">
        <v>521</v>
      </c>
      <c r="B52" s="190" t="s">
        <v>522</v>
      </c>
      <c r="C52" s="190" t="s">
        <v>523</v>
      </c>
      <c r="D52" s="191" t="s">
        <v>360</v>
      </c>
      <c r="E52" s="190" t="s">
        <v>466</v>
      </c>
      <c r="F52" s="190" t="s">
        <v>505</v>
      </c>
      <c r="G52" s="192">
        <v>42919</v>
      </c>
      <c r="H52" s="193">
        <v>42919</v>
      </c>
      <c r="I52" s="194" t="s">
        <v>524</v>
      </c>
      <c r="K52" s="195">
        <f t="shared" si="1"/>
        <v>4.9972602739726026</v>
      </c>
      <c r="L52" s="195">
        <f t="shared" si="1"/>
        <v>4.9972602739726026</v>
      </c>
      <c r="M52" s="260">
        <v>33959.050000000003</v>
      </c>
      <c r="N52" s="194" t="s">
        <v>436</v>
      </c>
      <c r="O52" s="196">
        <v>31534</v>
      </c>
      <c r="P52" s="196">
        <v>38045</v>
      </c>
      <c r="Q52" s="196">
        <v>44557</v>
      </c>
      <c r="R52" s="197">
        <f t="shared" si="2"/>
        <v>1.0769027081879876</v>
      </c>
      <c r="S52" s="197">
        <f t="shared" si="15"/>
        <v>0.89260218162702076</v>
      </c>
      <c r="T52" s="201"/>
      <c r="U52" s="188">
        <v>68</v>
      </c>
      <c r="V52" s="210">
        <f>VLOOKUP(U52,'Prop Grds'!$A$2:$D$46,2)</f>
        <v>38614.991166506152</v>
      </c>
      <c r="W52" s="210">
        <f>VLOOKUP(U52,'Prop Grds'!$A$2:$D$46,3)</f>
        <v>48268.738958132686</v>
      </c>
      <c r="X52" s="210">
        <f>VLOOKUP(U52,'Prop Grds'!$A$2:$D$46,4)</f>
        <v>57922.486749759228</v>
      </c>
      <c r="Y52" s="201"/>
      <c r="Z52" s="196">
        <f t="shared" si="3"/>
        <v>41584.588563865691</v>
      </c>
      <c r="AA52" s="201"/>
      <c r="AB52" s="265">
        <f>VLOOKUP(L52,TIP!$A$2:$B$60,2)</f>
        <v>0.89500000000000013</v>
      </c>
      <c r="AC52" s="196">
        <f t="shared" si="4"/>
        <v>43200.52136752876</v>
      </c>
      <c r="AD52" s="196">
        <f t="shared" si="5"/>
        <v>43200.52136752876</v>
      </c>
      <c r="AE52" s="196">
        <f t="shared" si="6"/>
        <v>9241.4713675287567</v>
      </c>
    </row>
    <row r="53" spans="1:31" ht="15.75">
      <c r="A53" s="189" t="s">
        <v>525</v>
      </c>
      <c r="B53" s="190" t="s">
        <v>526</v>
      </c>
      <c r="C53" s="190" t="s">
        <v>450</v>
      </c>
      <c r="D53" s="191" t="s">
        <v>381</v>
      </c>
      <c r="E53" s="190" t="s">
        <v>466</v>
      </c>
      <c r="F53" s="190" t="s">
        <v>505</v>
      </c>
      <c r="G53" s="192">
        <v>42611</v>
      </c>
      <c r="H53" s="193">
        <v>42611</v>
      </c>
      <c r="I53" s="194" t="s">
        <v>527</v>
      </c>
      <c r="K53" s="195">
        <f t="shared" si="1"/>
        <v>5.8410958904109593</v>
      </c>
      <c r="L53" s="195">
        <f t="shared" si="1"/>
        <v>5.8410958904109593</v>
      </c>
      <c r="M53" s="260">
        <v>33959.050000000003</v>
      </c>
      <c r="N53" s="194" t="s">
        <v>436</v>
      </c>
      <c r="O53" s="196">
        <v>31534</v>
      </c>
      <c r="P53" s="196">
        <v>38045</v>
      </c>
      <c r="Q53" s="196">
        <v>44557</v>
      </c>
      <c r="R53" s="197">
        <f t="shared" si="2"/>
        <v>1.0769027081879876</v>
      </c>
      <c r="S53" s="197">
        <f t="shared" si="15"/>
        <v>0.89260218162702076</v>
      </c>
      <c r="T53" s="201"/>
      <c r="U53" s="188">
        <v>68</v>
      </c>
      <c r="V53" s="210">
        <f>VLOOKUP(U53,'Prop Grds'!$A$2:$D$46,2)</f>
        <v>38614.991166506152</v>
      </c>
      <c r="W53" s="210">
        <f>VLOOKUP(U53,'Prop Grds'!$A$2:$D$46,3)</f>
        <v>48268.738958132686</v>
      </c>
      <c r="X53" s="210">
        <f>VLOOKUP(U53,'Prop Grds'!$A$2:$D$46,4)</f>
        <v>57922.486749759228</v>
      </c>
      <c r="Y53" s="201"/>
      <c r="Z53" s="196">
        <f t="shared" si="3"/>
        <v>41584.588563865691</v>
      </c>
      <c r="AA53" s="201"/>
      <c r="AB53" s="265">
        <f>VLOOKUP(L53,TIP!$A$2:$B$60,2)</f>
        <v>0.91900000000000015</v>
      </c>
      <c r="AC53" s="196">
        <f t="shared" si="4"/>
        <v>44358.971102523945</v>
      </c>
      <c r="AD53" s="196">
        <f t="shared" si="5"/>
        <v>44358.971102523945</v>
      </c>
      <c r="AE53" s="196">
        <f t="shared" si="6"/>
        <v>10399.921102523942</v>
      </c>
    </row>
    <row r="54" spans="1:31" ht="15.75">
      <c r="A54" s="189" t="s">
        <v>528</v>
      </c>
      <c r="B54" s="190" t="s">
        <v>529</v>
      </c>
      <c r="C54" s="190" t="s">
        <v>530</v>
      </c>
      <c r="D54" s="191" t="s">
        <v>376</v>
      </c>
      <c r="E54" s="190" t="s">
        <v>466</v>
      </c>
      <c r="F54" s="190" t="s">
        <v>505</v>
      </c>
      <c r="G54" s="192">
        <v>43661</v>
      </c>
      <c r="H54" s="193">
        <v>43661</v>
      </c>
      <c r="I54" s="194" t="s">
        <v>489</v>
      </c>
      <c r="K54" s="195">
        <f t="shared" si="1"/>
        <v>2.9643835616438357</v>
      </c>
      <c r="L54" s="195">
        <f t="shared" si="1"/>
        <v>2.9643835616438357</v>
      </c>
      <c r="M54" s="260">
        <v>33959.050000000003</v>
      </c>
      <c r="N54" s="194" t="s">
        <v>436</v>
      </c>
      <c r="O54" s="196">
        <v>31534</v>
      </c>
      <c r="P54" s="196">
        <v>38045</v>
      </c>
      <c r="Q54" s="196">
        <v>44557</v>
      </c>
      <c r="R54" s="197">
        <f t="shared" si="2"/>
        <v>1.0769027081879876</v>
      </c>
      <c r="S54" s="197">
        <f t="shared" si="15"/>
        <v>0.89260218162702076</v>
      </c>
      <c r="T54" s="201"/>
      <c r="U54" s="188">
        <v>68</v>
      </c>
      <c r="V54" s="210">
        <f>VLOOKUP(U54,'Prop Grds'!$A$2:$D$46,2)</f>
        <v>38614.991166506152</v>
      </c>
      <c r="W54" s="210">
        <f>VLOOKUP(U54,'Prop Grds'!$A$2:$D$46,3)</f>
        <v>48268.738958132686</v>
      </c>
      <c r="X54" s="210">
        <f>VLOOKUP(U54,'Prop Grds'!$A$2:$D$46,4)</f>
        <v>57922.486749759228</v>
      </c>
      <c r="Y54" s="201"/>
      <c r="Z54" s="196">
        <f t="shared" si="3"/>
        <v>41584.588563865691</v>
      </c>
      <c r="AA54" s="201"/>
      <c r="AB54" s="265">
        <f>VLOOKUP(L54,TIP!$A$2:$B$60,2)</f>
        <v>0.84700000000000009</v>
      </c>
      <c r="AC54" s="196">
        <f t="shared" si="4"/>
        <v>40883.621897538389</v>
      </c>
      <c r="AD54" s="196">
        <f t="shared" si="5"/>
        <v>40883.621897538389</v>
      </c>
      <c r="AE54" s="196">
        <f t="shared" si="6"/>
        <v>6924.5718975383861</v>
      </c>
    </row>
    <row r="55" spans="1:31" ht="15.75">
      <c r="A55" s="189" t="s">
        <v>531</v>
      </c>
      <c r="B55" s="190" t="s">
        <v>532</v>
      </c>
      <c r="C55" s="190" t="s">
        <v>533</v>
      </c>
      <c r="D55" s="191" t="s">
        <v>534</v>
      </c>
      <c r="E55" s="190" t="s">
        <v>466</v>
      </c>
      <c r="F55" s="190" t="s">
        <v>505</v>
      </c>
      <c r="G55" s="192">
        <v>43957</v>
      </c>
      <c r="H55" s="193">
        <v>43957</v>
      </c>
      <c r="I55" s="194" t="s">
        <v>535</v>
      </c>
      <c r="K55" s="195">
        <f t="shared" si="1"/>
        <v>2.1534246575342464</v>
      </c>
      <c r="L55" s="195">
        <f t="shared" si="1"/>
        <v>2.1534246575342464</v>
      </c>
      <c r="M55" s="260">
        <v>32322.71</v>
      </c>
      <c r="N55" s="194" t="s">
        <v>436</v>
      </c>
      <c r="O55" s="196">
        <v>31534</v>
      </c>
      <c r="P55" s="196">
        <v>38045</v>
      </c>
      <c r="Q55" s="196">
        <v>44557</v>
      </c>
      <c r="R55" s="197">
        <f t="shared" si="2"/>
        <v>1.0250114162491279</v>
      </c>
      <c r="S55" s="197">
        <f t="shared" si="15"/>
        <v>0.84959153633854645</v>
      </c>
      <c r="T55" s="201"/>
      <c r="U55" s="188">
        <v>68</v>
      </c>
      <c r="V55" s="210">
        <f>VLOOKUP(U55,'Prop Grds'!$A$2:$D$46,2)</f>
        <v>38614.991166506152</v>
      </c>
      <c r="W55" s="210">
        <f>VLOOKUP(U55,'Prop Grds'!$A$2:$D$46,3)</f>
        <v>48268.738958132686</v>
      </c>
      <c r="X55" s="210">
        <f>VLOOKUP(U55,'Prop Grds'!$A$2:$D$46,4)</f>
        <v>57922.486749759228</v>
      </c>
      <c r="Y55" s="201"/>
      <c r="Z55" s="196">
        <f t="shared" si="3"/>
        <v>39580.806784028035</v>
      </c>
      <c r="AA55" s="201"/>
      <c r="AB55" s="265">
        <f>VLOOKUP(L55,TIP!$A$2:$B$60,2)</f>
        <v>0.84700000000000009</v>
      </c>
      <c r="AC55" s="196">
        <f t="shared" si="4"/>
        <v>40883.621897538389</v>
      </c>
      <c r="AD55" s="196">
        <f t="shared" si="5"/>
        <v>40883.621897538389</v>
      </c>
      <c r="AE55" s="196">
        <f t="shared" si="6"/>
        <v>8560.9118975383899</v>
      </c>
    </row>
    <row r="56" spans="1:31" ht="15.75">
      <c r="A56" s="189" t="s">
        <v>536</v>
      </c>
      <c r="B56" s="190" t="s">
        <v>537</v>
      </c>
      <c r="C56" s="190" t="s">
        <v>340</v>
      </c>
      <c r="D56" s="191" t="s">
        <v>367</v>
      </c>
      <c r="E56" s="190" t="s">
        <v>466</v>
      </c>
      <c r="F56" s="190" t="s">
        <v>505</v>
      </c>
      <c r="G56" s="192">
        <v>44291</v>
      </c>
      <c r="H56" s="193">
        <v>44291</v>
      </c>
      <c r="I56" s="194" t="s">
        <v>538</v>
      </c>
      <c r="K56" s="195">
        <f t="shared" si="1"/>
        <v>1.2383561643835617</v>
      </c>
      <c r="L56" s="195">
        <f t="shared" si="1"/>
        <v>1.2383561643835617</v>
      </c>
      <c r="M56" s="260">
        <v>32322.71</v>
      </c>
      <c r="N56" s="194" t="s">
        <v>436</v>
      </c>
      <c r="O56" s="196">
        <v>31534</v>
      </c>
      <c r="P56" s="196">
        <v>38045</v>
      </c>
      <c r="Q56" s="196">
        <v>44557</v>
      </c>
      <c r="R56" s="197">
        <f t="shared" si="2"/>
        <v>1.0250114162491279</v>
      </c>
      <c r="S56" s="197">
        <f t="shared" si="15"/>
        <v>0.84959153633854645</v>
      </c>
      <c r="T56" s="201"/>
      <c r="U56" s="188">
        <v>68</v>
      </c>
      <c r="V56" s="210">
        <f>VLOOKUP(U56,'Prop Grds'!$A$2:$D$46,2)</f>
        <v>38614.991166506152</v>
      </c>
      <c r="W56" s="210">
        <f>VLOOKUP(U56,'Prop Grds'!$A$2:$D$46,3)</f>
        <v>48268.738958132686</v>
      </c>
      <c r="X56" s="210">
        <f>VLOOKUP(U56,'Prop Grds'!$A$2:$D$46,4)</f>
        <v>57922.486749759228</v>
      </c>
      <c r="Y56" s="201"/>
      <c r="Z56" s="196">
        <f t="shared" si="3"/>
        <v>39580.806784028035</v>
      </c>
      <c r="AA56" s="201"/>
      <c r="AB56" s="265">
        <f>VLOOKUP(L56,TIP!$A$2:$B$60,2)</f>
        <v>0.82300000000000006</v>
      </c>
      <c r="AC56" s="196">
        <f t="shared" si="4"/>
        <v>39725.172162543204</v>
      </c>
      <c r="AD56" s="196">
        <f t="shared" si="5"/>
        <v>39725.172162543204</v>
      </c>
      <c r="AE56" s="196">
        <f t="shared" si="6"/>
        <v>7402.4621625432046</v>
      </c>
    </row>
    <row r="57" spans="1:31" ht="15.75">
      <c r="A57" s="189" t="s">
        <v>539</v>
      </c>
      <c r="B57" s="190" t="s">
        <v>540</v>
      </c>
      <c r="C57" s="190" t="s">
        <v>541</v>
      </c>
      <c r="D57" s="191" t="s">
        <v>341</v>
      </c>
      <c r="E57" s="190" t="s">
        <v>466</v>
      </c>
      <c r="F57" s="190" t="s">
        <v>505</v>
      </c>
      <c r="G57" s="192">
        <v>44487</v>
      </c>
      <c r="H57" s="193">
        <v>44487</v>
      </c>
      <c r="I57" s="194" t="s">
        <v>494</v>
      </c>
      <c r="K57" s="195">
        <f t="shared" si="1"/>
        <v>0.70136986301369864</v>
      </c>
      <c r="L57" s="195">
        <f t="shared" si="1"/>
        <v>0.70136986301369864</v>
      </c>
      <c r="M57" s="260">
        <v>32322.71</v>
      </c>
      <c r="N57" s="194" t="s">
        <v>436</v>
      </c>
      <c r="O57" s="196">
        <v>31534</v>
      </c>
      <c r="P57" s="196">
        <v>38045</v>
      </c>
      <c r="Q57" s="196">
        <v>44557</v>
      </c>
      <c r="R57" s="197">
        <f t="shared" si="2"/>
        <v>1.0250114162491279</v>
      </c>
      <c r="S57" s="197">
        <f t="shared" si="15"/>
        <v>0.84959153633854645</v>
      </c>
      <c r="T57" s="201"/>
      <c r="U57" s="188">
        <v>68</v>
      </c>
      <c r="V57" s="210">
        <f>VLOOKUP(U57,'Prop Grds'!$A$2:$D$46,2)</f>
        <v>38614.991166506152</v>
      </c>
      <c r="W57" s="210">
        <f>VLOOKUP(U57,'Prop Grds'!$A$2:$D$46,3)</f>
        <v>48268.738958132686</v>
      </c>
      <c r="X57" s="210">
        <f>VLOOKUP(U57,'Prop Grds'!$A$2:$D$46,4)</f>
        <v>57922.486749759228</v>
      </c>
      <c r="Y57" s="201"/>
      <c r="Z57" s="196">
        <f t="shared" si="3"/>
        <v>39580.806784028035</v>
      </c>
      <c r="AA57" s="201"/>
      <c r="AB57" s="265">
        <f>VLOOKUP(L57,TIP!$A$2:$B$60,2)</f>
        <v>0.8</v>
      </c>
      <c r="AC57" s="196">
        <f t="shared" si="4"/>
        <v>38614.991166506152</v>
      </c>
      <c r="AD57" s="196">
        <f t="shared" si="5"/>
        <v>38614.991166506152</v>
      </c>
      <c r="AE57" s="196">
        <f t="shared" si="6"/>
        <v>6292.2811665061527</v>
      </c>
    </row>
    <row r="58" spans="1:31" ht="15.75">
      <c r="A58" s="189" t="s">
        <v>542</v>
      </c>
      <c r="B58" s="190" t="s">
        <v>543</v>
      </c>
      <c r="C58" s="190" t="s">
        <v>544</v>
      </c>
      <c r="D58" s="191" t="s">
        <v>388</v>
      </c>
      <c r="E58" s="190" t="s">
        <v>466</v>
      </c>
      <c r="F58" s="190" t="s">
        <v>505</v>
      </c>
      <c r="G58" s="192">
        <v>43509</v>
      </c>
      <c r="H58" s="193">
        <v>43509</v>
      </c>
      <c r="I58" s="194" t="s">
        <v>476</v>
      </c>
      <c r="K58" s="195">
        <f t="shared" si="1"/>
        <v>3.3808219178082193</v>
      </c>
      <c r="L58" s="195">
        <f t="shared" si="1"/>
        <v>1.5452054794520549</v>
      </c>
      <c r="M58" s="260">
        <v>36570.199999999997</v>
      </c>
      <c r="N58" s="194" t="s">
        <v>436</v>
      </c>
      <c r="O58" s="196">
        <v>31534</v>
      </c>
      <c r="P58" s="196">
        <v>38045</v>
      </c>
      <c r="Q58" s="196">
        <v>44557</v>
      </c>
      <c r="R58" s="197">
        <f t="shared" si="2"/>
        <v>1.1597069829390498</v>
      </c>
      <c r="S58" s="197">
        <f t="shared" si="15"/>
        <v>0.96123537915626223</v>
      </c>
      <c r="T58" s="201"/>
      <c r="U58" s="188">
        <v>68</v>
      </c>
      <c r="V58" s="210">
        <f>VLOOKUP(U58,'Prop Grds'!$A$2:$D$46,2)</f>
        <v>38614.991166506152</v>
      </c>
      <c r="W58" s="210">
        <f>VLOOKUP(U58,'Prop Grds'!$A$2:$D$46,3)</f>
        <v>48268.738958132686</v>
      </c>
      <c r="X58" s="210">
        <f>VLOOKUP(U58,'Prop Grds'!$A$2:$D$46,4)</f>
        <v>57922.486749759228</v>
      </c>
      <c r="Y58" s="201"/>
      <c r="Z58" s="196">
        <f t="shared" si="3"/>
        <v>44782.074901926913</v>
      </c>
      <c r="AA58" s="201"/>
      <c r="AB58" s="265">
        <f>VLOOKUP(L58,TIP!$A$2:$B$60,2)</f>
        <v>0.82300000000000006</v>
      </c>
      <c r="AC58" s="196">
        <f t="shared" si="4"/>
        <v>39725.172162543204</v>
      </c>
      <c r="AD58" s="196">
        <f t="shared" si="5"/>
        <v>39725.172162543204</v>
      </c>
      <c r="AE58" s="196">
        <f t="shared" si="6"/>
        <v>3154.9721625432067</v>
      </c>
    </row>
    <row r="59" spans="1:31" ht="15.75">
      <c r="A59" s="189" t="s">
        <v>545</v>
      </c>
      <c r="B59" s="190" t="s">
        <v>546</v>
      </c>
      <c r="C59" s="190" t="s">
        <v>547</v>
      </c>
      <c r="D59" s="191" t="s">
        <v>548</v>
      </c>
      <c r="E59" s="190" t="s">
        <v>466</v>
      </c>
      <c r="F59" s="190" t="s">
        <v>549</v>
      </c>
      <c r="G59" s="192">
        <v>44599</v>
      </c>
      <c r="H59" s="193">
        <v>44599</v>
      </c>
      <c r="I59" s="194" t="s">
        <v>468</v>
      </c>
      <c r="K59" s="195">
        <f t="shared" si="1"/>
        <v>0.39452054794520547</v>
      </c>
      <c r="L59" s="195">
        <f t="shared" si="1"/>
        <v>0.39452054794520547</v>
      </c>
      <c r="M59" s="260">
        <v>34808.04</v>
      </c>
      <c r="N59" s="194" t="s">
        <v>363</v>
      </c>
      <c r="O59" s="196">
        <v>30015</v>
      </c>
      <c r="P59" s="196">
        <v>36212</v>
      </c>
      <c r="Q59" s="196">
        <v>42410</v>
      </c>
      <c r="R59" s="197">
        <f t="shared" si="2"/>
        <v>1.1596881559220391</v>
      </c>
      <c r="S59" s="197">
        <f>M59/P59</f>
        <v>0.96122942670937817</v>
      </c>
      <c r="T59" s="201"/>
      <c r="U59" s="188">
        <v>67</v>
      </c>
      <c r="V59" s="210">
        <f>VLOOKUP(U59,'Prop Grds'!$A$2:$D$46,2)</f>
        <v>36741.190453383591</v>
      </c>
      <c r="W59" s="210">
        <f>VLOOKUP(U59,'Prop Grds'!$A$2:$D$46,3)</f>
        <v>45926.488066729493</v>
      </c>
      <c r="X59" s="210">
        <f>VLOOKUP(U59,'Prop Grds'!$A$2:$D$46,4)</f>
        <v>55111.785680075387</v>
      </c>
      <c r="Y59" s="201"/>
      <c r="Z59" s="196">
        <f t="shared" si="3"/>
        <v>42608.323403264847</v>
      </c>
      <c r="AA59" s="201"/>
      <c r="AB59" s="265">
        <f>VLOOKUP(L59,TIP!$A$2:$B$60,2)</f>
        <v>0.8</v>
      </c>
      <c r="AC59" s="196">
        <f t="shared" si="4"/>
        <v>36741.190453383599</v>
      </c>
      <c r="AD59" s="196">
        <f t="shared" si="5"/>
        <v>36741.190453383599</v>
      </c>
      <c r="AE59" s="196">
        <f t="shared" si="6"/>
        <v>1933.1504533835978</v>
      </c>
    </row>
    <row r="60" spans="1:31" ht="15.75">
      <c r="T60" s="201"/>
      <c r="V60" s="210"/>
      <c r="W60" s="210"/>
      <c r="X60" s="210"/>
      <c r="Y60" s="201"/>
      <c r="AA60" s="201"/>
    </row>
    <row r="61" spans="1:31" ht="15.75">
      <c r="T61" s="201"/>
      <c r="V61" s="210"/>
      <c r="W61" s="210"/>
      <c r="X61" s="210"/>
      <c r="Y61" s="201"/>
      <c r="AA61" s="201"/>
    </row>
    <row r="62" spans="1:31" ht="15.75">
      <c r="A62" s="189" t="s">
        <v>550</v>
      </c>
      <c r="B62" s="190" t="s">
        <v>551</v>
      </c>
      <c r="C62" s="190" t="s">
        <v>412</v>
      </c>
      <c r="D62" s="191" t="s">
        <v>352</v>
      </c>
      <c r="E62" s="190" t="s">
        <v>552</v>
      </c>
      <c r="F62" s="190" t="s">
        <v>553</v>
      </c>
      <c r="G62" s="192">
        <v>37046</v>
      </c>
      <c r="H62" s="193">
        <v>37046</v>
      </c>
      <c r="I62" s="194" t="s">
        <v>554</v>
      </c>
      <c r="K62" s="195">
        <f t="shared" si="1"/>
        <v>21.087671232876712</v>
      </c>
      <c r="L62" s="195">
        <f t="shared" si="1"/>
        <v>18.345205479452055</v>
      </c>
      <c r="M62" s="260">
        <v>98190.63</v>
      </c>
      <c r="N62" s="194" t="s">
        <v>555</v>
      </c>
      <c r="O62" s="196">
        <v>76706</v>
      </c>
      <c r="P62" s="196">
        <v>92545</v>
      </c>
      <c r="Q62" s="196">
        <v>108384</v>
      </c>
      <c r="R62" s="197">
        <f t="shared" si="2"/>
        <v>1.2800906056892551</v>
      </c>
      <c r="S62" s="197">
        <f>M62/P62</f>
        <v>1.0610041601383111</v>
      </c>
      <c r="T62" s="201"/>
      <c r="U62" s="188">
        <v>82</v>
      </c>
      <c r="V62" s="210">
        <f>VLOOKUP(U62,'Prop Grds'!$A$2:$D$46,2)</f>
        <v>77480.776450472767</v>
      </c>
      <c r="W62" s="210">
        <f>VLOOKUP(U62,'Prop Grds'!$A$2:$D$46,3)</f>
        <v>96850.970563090959</v>
      </c>
      <c r="X62" s="210">
        <f>VLOOKUP(U62,'Prop Grds'!$A$2:$D$46,4)</f>
        <v>116221.16467570915</v>
      </c>
      <c r="Y62" s="201"/>
      <c r="Z62" s="196">
        <f t="shared" si="3"/>
        <v>99182.414055759466</v>
      </c>
      <c r="AA62" s="201"/>
      <c r="AB62" s="265">
        <f>VLOOKUP(L62,TIP!$A$2:$B$60,2)</f>
        <v>1</v>
      </c>
      <c r="AC62" s="196">
        <f t="shared" si="4"/>
        <v>96850.970563090959</v>
      </c>
      <c r="AD62" s="196">
        <v>103161.54</v>
      </c>
      <c r="AE62" s="196">
        <f t="shared" si="6"/>
        <v>4970.9099999999889</v>
      </c>
    </row>
    <row r="63" spans="1:31" ht="15.75">
      <c r="A63" s="189" t="s">
        <v>556</v>
      </c>
      <c r="B63" s="190" t="s">
        <v>557</v>
      </c>
      <c r="C63" s="190" t="s">
        <v>558</v>
      </c>
      <c r="D63" s="191" t="s">
        <v>352</v>
      </c>
      <c r="E63" s="190" t="s">
        <v>552</v>
      </c>
      <c r="F63" s="190" t="s">
        <v>559</v>
      </c>
      <c r="G63" s="192">
        <v>43353</v>
      </c>
      <c r="H63" s="193">
        <v>43353</v>
      </c>
      <c r="I63" s="193">
        <v>43353</v>
      </c>
      <c r="J63" s="193"/>
      <c r="K63" s="195">
        <f t="shared" si="1"/>
        <v>3.8082191780821919</v>
      </c>
      <c r="L63" s="195">
        <f t="shared" si="1"/>
        <v>3.8082191780821919</v>
      </c>
      <c r="M63" s="260">
        <v>64531.05</v>
      </c>
      <c r="N63" s="194" t="s">
        <v>560</v>
      </c>
      <c r="O63" s="196">
        <v>51671</v>
      </c>
      <c r="P63" s="196">
        <v>62341</v>
      </c>
      <c r="Q63" s="196">
        <v>73010</v>
      </c>
      <c r="R63" s="197">
        <f t="shared" si="2"/>
        <v>1.2488833194635289</v>
      </c>
      <c r="S63" s="197">
        <f>M63/P63</f>
        <v>1.0351301711554195</v>
      </c>
      <c r="T63" s="201"/>
      <c r="U63" s="188">
        <v>74</v>
      </c>
      <c r="V63" s="210">
        <f>VLOOKUP(U63,'Prop Grds'!$A$2:$D$46,2)</f>
        <v>52044.187878698256</v>
      </c>
      <c r="W63" s="210">
        <f>VLOOKUP(U63,'Prop Grds'!$A$2:$D$46,3)</f>
        <v>65055.23484837282</v>
      </c>
      <c r="X63" s="210">
        <f>VLOOKUP(U63,'Prop Grds'!$A$2:$D$46,4)</f>
        <v>78066.281818047384</v>
      </c>
      <c r="Y63" s="201"/>
      <c r="Z63" s="196">
        <f t="shared" si="3"/>
        <v>64997.118116732236</v>
      </c>
      <c r="AA63" s="201"/>
      <c r="AB63" s="265">
        <f>VLOOKUP(L63,TIP!$A$2:$B$60,2)</f>
        <v>0.87100000000000011</v>
      </c>
      <c r="AC63" s="196">
        <f t="shared" si="4"/>
        <v>56663.109552932736</v>
      </c>
      <c r="AD63" s="196">
        <v>67797.94</v>
      </c>
      <c r="AE63" s="196">
        <f t="shared" si="6"/>
        <v>3266.8899999999994</v>
      </c>
    </row>
    <row r="64" spans="1:31" ht="15.75">
      <c r="I64" s="193"/>
      <c r="J64" s="193"/>
      <c r="T64" s="201"/>
      <c r="V64" s="210"/>
      <c r="W64" s="210"/>
      <c r="X64" s="210"/>
      <c r="Y64" s="201"/>
      <c r="AA64" s="201"/>
    </row>
    <row r="65" spans="1:31" ht="15.75">
      <c r="I65" s="193"/>
      <c r="J65" s="193"/>
      <c r="T65" s="201"/>
      <c r="V65" s="210"/>
      <c r="W65" s="210"/>
      <c r="X65" s="210"/>
      <c r="Y65" s="201"/>
      <c r="AA65" s="201"/>
    </row>
    <row r="66" spans="1:31" ht="15.75">
      <c r="A66" s="189" t="s">
        <v>562</v>
      </c>
      <c r="B66" s="190" t="s">
        <v>563</v>
      </c>
      <c r="C66" s="190" t="s">
        <v>564</v>
      </c>
      <c r="D66" s="191" t="s">
        <v>565</v>
      </c>
      <c r="E66" s="190" t="s">
        <v>561</v>
      </c>
      <c r="F66" s="190" t="s">
        <v>566</v>
      </c>
      <c r="G66" s="192">
        <v>39307</v>
      </c>
      <c r="H66" s="193">
        <v>39307</v>
      </c>
      <c r="I66" s="198">
        <v>44361</v>
      </c>
      <c r="J66" s="198"/>
      <c r="K66" s="195">
        <f t="shared" si="1"/>
        <v>14.893150684931507</v>
      </c>
      <c r="L66" s="195">
        <f t="shared" si="1"/>
        <v>1.0465753424657533</v>
      </c>
      <c r="M66" s="260">
        <v>47981.79</v>
      </c>
      <c r="N66" s="199" t="s">
        <v>567</v>
      </c>
      <c r="O66" s="196">
        <v>44555</v>
      </c>
      <c r="P66" s="196">
        <v>53756</v>
      </c>
      <c r="Q66" s="196">
        <v>62956</v>
      </c>
      <c r="R66" s="197">
        <f t="shared" si="2"/>
        <v>1.0769114577488497</v>
      </c>
      <c r="S66" s="197">
        <f t="shared" ref="S66:S107" si="16">M66/P66</f>
        <v>0.89258482774015924</v>
      </c>
      <c r="T66" s="201"/>
      <c r="U66" s="188">
        <v>72</v>
      </c>
      <c r="V66" s="210">
        <f>VLOOKUP(U66,'Prop Grds'!$A$2:$D$46,2)</f>
        <v>47115.825423567658</v>
      </c>
      <c r="W66" s="210">
        <f>VLOOKUP(U66,'Prop Grds'!$A$2:$D$46,3)</f>
        <v>58894.781779459568</v>
      </c>
      <c r="X66" s="210">
        <f>VLOOKUP(U66,'Prop Grds'!$A$2:$D$46,4)</f>
        <v>70673.738135351479</v>
      </c>
      <c r="Y66" s="201"/>
      <c r="Z66" s="196">
        <f t="shared" si="3"/>
        <v>50739.572239934561</v>
      </c>
      <c r="AA66" s="201"/>
      <c r="AB66" s="265">
        <f>VLOOKUP(L66,TIP!$A$2:$B$60,2)</f>
        <v>0.82300000000000006</v>
      </c>
      <c r="AC66" s="196">
        <f t="shared" si="4"/>
        <v>48470.405404495228</v>
      </c>
      <c r="AD66" s="196">
        <f t="shared" si="5"/>
        <v>48470.405404495228</v>
      </c>
      <c r="AE66" s="196">
        <f t="shared" si="6"/>
        <v>488.61540449522727</v>
      </c>
    </row>
    <row r="67" spans="1:31" ht="15.75">
      <c r="A67" s="189" t="s">
        <v>568</v>
      </c>
      <c r="B67" s="190" t="s">
        <v>569</v>
      </c>
      <c r="C67" s="190" t="s">
        <v>570</v>
      </c>
      <c r="D67" s="191" t="s">
        <v>397</v>
      </c>
      <c r="E67" s="190" t="s">
        <v>561</v>
      </c>
      <c r="F67" s="190" t="s">
        <v>566</v>
      </c>
      <c r="G67" s="192">
        <v>38929</v>
      </c>
      <c r="H67" s="193">
        <v>38929</v>
      </c>
      <c r="I67" s="198">
        <v>42303</v>
      </c>
      <c r="J67" s="198"/>
      <c r="K67" s="195">
        <f t="shared" ref="K67:L129" si="17">($J$1-H67)/365</f>
        <v>15.92876712328767</v>
      </c>
      <c r="L67" s="195">
        <f t="shared" si="17"/>
        <v>6.6849315068493151</v>
      </c>
      <c r="M67" s="260">
        <v>47981.79</v>
      </c>
      <c r="N67" s="199" t="s">
        <v>567</v>
      </c>
      <c r="O67" s="196">
        <v>44555</v>
      </c>
      <c r="P67" s="196">
        <v>53756</v>
      </c>
      <c r="Q67" s="196">
        <v>62956</v>
      </c>
      <c r="R67" s="197">
        <f t="shared" ref="R67:R129" si="18">M67/O67</f>
        <v>1.0769114577488497</v>
      </c>
      <c r="S67" s="197">
        <f t="shared" si="16"/>
        <v>0.89258482774015924</v>
      </c>
      <c r="T67" s="201"/>
      <c r="U67" s="188">
        <v>72</v>
      </c>
      <c r="V67" s="210">
        <f>VLOOKUP(U67,'Prop Grds'!$A$2:$D$46,2)</f>
        <v>47115.825423567658</v>
      </c>
      <c r="W67" s="210">
        <f>VLOOKUP(U67,'Prop Grds'!$A$2:$D$46,3)</f>
        <v>58894.781779459568</v>
      </c>
      <c r="X67" s="210">
        <f>VLOOKUP(U67,'Prop Grds'!$A$2:$D$46,4)</f>
        <v>70673.738135351479</v>
      </c>
      <c r="Y67" s="201"/>
      <c r="Z67" s="196">
        <f t="shared" ref="Z67:Z129" si="19">V67*R67</f>
        <v>50739.572239934561</v>
      </c>
      <c r="AA67" s="201"/>
      <c r="AB67" s="265">
        <f>VLOOKUP(L67,TIP!$A$2:$B$60,2)</f>
        <v>0.94300000000000017</v>
      </c>
      <c r="AC67" s="196">
        <f t="shared" ref="AC67:AC129" si="20">W67*AB67</f>
        <v>55537.77921803038</v>
      </c>
      <c r="AD67" s="196">
        <f t="shared" ref="AD67:AD129" si="21">IF(AC67&lt;M67,M67,AC67)</f>
        <v>55537.77921803038</v>
      </c>
      <c r="AE67" s="196">
        <f t="shared" ref="AE67:AE129" si="22">AD67-M67</f>
        <v>7555.9892180303796</v>
      </c>
    </row>
    <row r="68" spans="1:31" ht="15.75">
      <c r="A68" s="189" t="s">
        <v>571</v>
      </c>
      <c r="B68" s="190" t="s">
        <v>572</v>
      </c>
      <c r="C68" s="190" t="s">
        <v>573</v>
      </c>
      <c r="D68" s="191" t="s">
        <v>381</v>
      </c>
      <c r="E68" s="190" t="s">
        <v>561</v>
      </c>
      <c r="F68" s="190" t="s">
        <v>566</v>
      </c>
      <c r="G68" s="192">
        <v>38173</v>
      </c>
      <c r="H68" s="193">
        <v>38173</v>
      </c>
      <c r="I68" s="198">
        <v>41995</v>
      </c>
      <c r="J68" s="198"/>
      <c r="K68" s="195">
        <f t="shared" si="17"/>
        <v>18</v>
      </c>
      <c r="L68" s="195">
        <f t="shared" si="17"/>
        <v>7.5287671232876709</v>
      </c>
      <c r="M68" s="260">
        <v>47981.79</v>
      </c>
      <c r="N68" s="199" t="s">
        <v>567</v>
      </c>
      <c r="O68" s="196">
        <v>44555</v>
      </c>
      <c r="P68" s="196">
        <v>53756</v>
      </c>
      <c r="Q68" s="196">
        <v>62956</v>
      </c>
      <c r="R68" s="197">
        <f t="shared" si="18"/>
        <v>1.0769114577488497</v>
      </c>
      <c r="S68" s="197">
        <f t="shared" si="16"/>
        <v>0.89258482774015924</v>
      </c>
      <c r="T68" s="201"/>
      <c r="U68" s="188">
        <v>72</v>
      </c>
      <c r="V68" s="210">
        <f>VLOOKUP(U68,'Prop Grds'!$A$2:$D$46,2)</f>
        <v>47115.825423567658</v>
      </c>
      <c r="W68" s="210">
        <f>VLOOKUP(U68,'Prop Grds'!$A$2:$D$46,3)</f>
        <v>58894.781779459568</v>
      </c>
      <c r="X68" s="210">
        <f>VLOOKUP(U68,'Prop Grds'!$A$2:$D$46,4)</f>
        <v>70673.738135351479</v>
      </c>
      <c r="Y68" s="201"/>
      <c r="Z68" s="196">
        <f t="shared" si="19"/>
        <v>50739.572239934561</v>
      </c>
      <c r="AA68" s="201"/>
      <c r="AB68" s="265">
        <f>VLOOKUP(L68,TIP!$A$2:$B$60,2)</f>
        <v>0.96700000000000019</v>
      </c>
      <c r="AC68" s="196">
        <f t="shared" si="20"/>
        <v>56951.253980737412</v>
      </c>
      <c r="AD68" s="196">
        <f t="shared" si="21"/>
        <v>56951.253980737412</v>
      </c>
      <c r="AE68" s="196">
        <f t="shared" si="22"/>
        <v>8969.4639807374115</v>
      </c>
    </row>
    <row r="69" spans="1:31" ht="15.75">
      <c r="A69" s="189" t="s">
        <v>574</v>
      </c>
      <c r="B69" s="190" t="s">
        <v>426</v>
      </c>
      <c r="C69" s="190" t="s">
        <v>575</v>
      </c>
      <c r="D69" s="191" t="s">
        <v>352</v>
      </c>
      <c r="E69" s="190" t="s">
        <v>561</v>
      </c>
      <c r="F69" s="190" t="s">
        <v>566</v>
      </c>
      <c r="G69" s="192">
        <v>34809</v>
      </c>
      <c r="H69" s="193">
        <v>34809</v>
      </c>
      <c r="I69" s="198">
        <v>38495</v>
      </c>
      <c r="J69" s="198"/>
      <c r="K69" s="195">
        <f t="shared" si="17"/>
        <v>27.216438356164385</v>
      </c>
      <c r="L69" s="195">
        <f t="shared" si="17"/>
        <v>17.117808219178084</v>
      </c>
      <c r="M69" s="260">
        <v>47981.79</v>
      </c>
      <c r="N69" s="199" t="s">
        <v>567</v>
      </c>
      <c r="O69" s="196">
        <v>44555</v>
      </c>
      <c r="P69" s="196">
        <v>53756</v>
      </c>
      <c r="Q69" s="196">
        <v>62956</v>
      </c>
      <c r="R69" s="197">
        <f t="shared" si="18"/>
        <v>1.0769114577488497</v>
      </c>
      <c r="S69" s="197">
        <f t="shared" si="16"/>
        <v>0.89258482774015924</v>
      </c>
      <c r="T69" s="201"/>
      <c r="U69" s="188">
        <v>72</v>
      </c>
      <c r="V69" s="210">
        <f>VLOOKUP(U69,'Prop Grds'!$A$2:$D$46,2)</f>
        <v>47115.825423567658</v>
      </c>
      <c r="W69" s="210">
        <f>VLOOKUP(U69,'Prop Grds'!$A$2:$D$46,3)</f>
        <v>58894.781779459568</v>
      </c>
      <c r="X69" s="210">
        <f>VLOOKUP(U69,'Prop Grds'!$A$2:$D$46,4)</f>
        <v>70673.738135351479</v>
      </c>
      <c r="Y69" s="201"/>
      <c r="Z69" s="196">
        <f t="shared" si="19"/>
        <v>50739.572239934561</v>
      </c>
      <c r="AA69" s="201"/>
      <c r="AB69" s="265">
        <f>VLOOKUP(L69,TIP!$A$2:$B$60,2)</f>
        <v>1</v>
      </c>
      <c r="AC69" s="196">
        <f t="shared" si="20"/>
        <v>58894.781779459568</v>
      </c>
      <c r="AD69" s="196">
        <f t="shared" si="21"/>
        <v>58894.781779459568</v>
      </c>
      <c r="AE69" s="196">
        <f t="shared" si="22"/>
        <v>10912.991779459568</v>
      </c>
    </row>
    <row r="70" spans="1:31" ht="15.75">
      <c r="A70" s="189" t="s">
        <v>576</v>
      </c>
      <c r="B70" s="190" t="s">
        <v>577</v>
      </c>
      <c r="C70" s="190" t="s">
        <v>578</v>
      </c>
      <c r="D70" s="191" t="s">
        <v>397</v>
      </c>
      <c r="E70" s="190" t="s">
        <v>561</v>
      </c>
      <c r="F70" s="190" t="s">
        <v>579</v>
      </c>
      <c r="G70" s="192">
        <v>42625</v>
      </c>
      <c r="H70" s="193">
        <v>42625</v>
      </c>
      <c r="I70" s="198">
        <v>44389</v>
      </c>
      <c r="J70" s="198"/>
      <c r="K70" s="195">
        <f t="shared" si="17"/>
        <v>5.8027397260273972</v>
      </c>
      <c r="L70" s="195">
        <f t="shared" si="17"/>
        <v>0.96986301369863015</v>
      </c>
      <c r="M70" s="260">
        <v>45669.83</v>
      </c>
      <c r="N70" s="199" t="s">
        <v>580</v>
      </c>
      <c r="O70" s="196">
        <v>42408</v>
      </c>
      <c r="P70" s="196">
        <v>51165</v>
      </c>
      <c r="Q70" s="196">
        <v>59922</v>
      </c>
      <c r="R70" s="197">
        <f t="shared" si="18"/>
        <v>1.0769154404829278</v>
      </c>
      <c r="S70" s="197">
        <f t="shared" si="16"/>
        <v>0.89259904231408194</v>
      </c>
      <c r="T70" s="201"/>
      <c r="U70" s="188">
        <v>71</v>
      </c>
      <c r="V70" s="210">
        <f>VLOOKUP(U70,'Prop Grds'!$A$2:$D$46,2)</f>
        <v>44829.519908247057</v>
      </c>
      <c r="W70" s="210">
        <f>VLOOKUP(U70,'Prop Grds'!$A$2:$D$46,3)</f>
        <v>56036.899885308827</v>
      </c>
      <c r="X70" s="210">
        <f>VLOOKUP(U70,'Prop Grds'!$A$2:$D$46,4)</f>
        <v>67244.279862370589</v>
      </c>
      <c r="Y70" s="201"/>
      <c r="Z70" s="196">
        <f t="shared" si="19"/>
        <v>48277.602178628062</v>
      </c>
      <c r="AA70" s="201"/>
      <c r="AB70" s="265">
        <f>VLOOKUP(L70,TIP!$A$2:$B$60,2)</f>
        <v>0.8</v>
      </c>
      <c r="AC70" s="196">
        <f t="shared" si="20"/>
        <v>44829.519908247064</v>
      </c>
      <c r="AD70" s="196">
        <f t="shared" si="21"/>
        <v>45669.83</v>
      </c>
      <c r="AE70" s="196">
        <f t="shared" si="22"/>
        <v>0</v>
      </c>
    </row>
    <row r="71" spans="1:31" ht="15.75">
      <c r="A71" s="189" t="s">
        <v>581</v>
      </c>
      <c r="B71" s="190" t="s">
        <v>1326</v>
      </c>
      <c r="C71" s="190" t="s">
        <v>1327</v>
      </c>
      <c r="D71" s="191" t="s">
        <v>333</v>
      </c>
      <c r="E71" s="190" t="s">
        <v>561</v>
      </c>
      <c r="F71" s="190" t="s">
        <v>579</v>
      </c>
      <c r="G71" s="192">
        <v>40637</v>
      </c>
      <c r="H71" s="193">
        <v>40637</v>
      </c>
      <c r="I71" s="198">
        <v>43745</v>
      </c>
      <c r="J71" s="198"/>
      <c r="K71" s="195">
        <v>6.3</v>
      </c>
      <c r="L71" s="195">
        <v>0.5</v>
      </c>
      <c r="M71" s="260">
        <v>47982</v>
      </c>
      <c r="N71" s="199" t="s">
        <v>580</v>
      </c>
      <c r="O71" s="196">
        <v>42408</v>
      </c>
      <c r="P71" s="196">
        <v>51165</v>
      </c>
      <c r="Q71" s="196">
        <v>59922</v>
      </c>
      <c r="R71" s="197">
        <f t="shared" si="18"/>
        <v>1.1314374646293153</v>
      </c>
      <c r="S71" s="197">
        <f t="shared" si="16"/>
        <v>0.93778950454412191</v>
      </c>
      <c r="T71" s="201"/>
      <c r="U71" s="188">
        <v>71</v>
      </c>
      <c r="V71" s="210">
        <f>VLOOKUP(U71,'Prop Grds'!$A$2:$D$46,2)</f>
        <v>44829.519908247057</v>
      </c>
      <c r="W71" s="210">
        <f>VLOOKUP(U71,'Prop Grds'!$A$2:$D$46,3)</f>
        <v>56036.899885308827</v>
      </c>
      <c r="X71" s="210">
        <f>VLOOKUP(U71,'Prop Grds'!$A$2:$D$46,4)</f>
        <v>67244.279862370589</v>
      </c>
      <c r="Y71" s="201"/>
      <c r="Z71" s="196">
        <f t="shared" si="19"/>
        <v>50721.798345536467</v>
      </c>
      <c r="AA71" s="201"/>
      <c r="AB71" s="265">
        <f>VLOOKUP(L71,TIP!$A$2:$B$60,2)</f>
        <v>0.8</v>
      </c>
      <c r="AC71" s="196">
        <f t="shared" si="20"/>
        <v>44829.519908247064</v>
      </c>
      <c r="AD71" s="196">
        <f t="shared" si="21"/>
        <v>47982</v>
      </c>
      <c r="AE71" s="196">
        <f t="shared" si="22"/>
        <v>0</v>
      </c>
    </row>
    <row r="72" spans="1:31" ht="15.75">
      <c r="A72" s="189" t="s">
        <v>582</v>
      </c>
      <c r="B72" s="190" t="s">
        <v>583</v>
      </c>
      <c r="C72" s="190" t="s">
        <v>359</v>
      </c>
      <c r="D72" s="191" t="s">
        <v>534</v>
      </c>
      <c r="E72" s="190" t="s">
        <v>561</v>
      </c>
      <c r="F72" s="190" t="s">
        <v>579</v>
      </c>
      <c r="G72" s="192">
        <v>39307</v>
      </c>
      <c r="H72" s="193">
        <v>39307</v>
      </c>
      <c r="I72" s="198">
        <v>42023</v>
      </c>
      <c r="J72" s="198"/>
      <c r="K72" s="195">
        <f t="shared" si="17"/>
        <v>14.893150684931507</v>
      </c>
      <c r="L72" s="195">
        <f t="shared" si="17"/>
        <v>7.4520547945205475</v>
      </c>
      <c r="M72" s="260">
        <v>45669.83</v>
      </c>
      <c r="N72" s="199" t="s">
        <v>580</v>
      </c>
      <c r="O72" s="196">
        <v>42408</v>
      </c>
      <c r="P72" s="196">
        <v>51165</v>
      </c>
      <c r="Q72" s="196">
        <v>59922</v>
      </c>
      <c r="R72" s="197">
        <f t="shared" si="18"/>
        <v>1.0769154404829278</v>
      </c>
      <c r="S72" s="197">
        <f t="shared" si="16"/>
        <v>0.89259904231408194</v>
      </c>
      <c r="T72" s="201"/>
      <c r="U72" s="188">
        <v>71</v>
      </c>
      <c r="V72" s="210">
        <f>VLOOKUP(U72,'Prop Grds'!$A$2:$D$46,2)</f>
        <v>44829.519908247057</v>
      </c>
      <c r="W72" s="210">
        <f>VLOOKUP(U72,'Prop Grds'!$A$2:$D$46,3)</f>
        <v>56036.899885308827</v>
      </c>
      <c r="X72" s="210">
        <f>VLOOKUP(U72,'Prop Grds'!$A$2:$D$46,4)</f>
        <v>67244.279862370589</v>
      </c>
      <c r="Y72" s="201"/>
      <c r="Z72" s="196">
        <f t="shared" si="19"/>
        <v>48277.602178628062</v>
      </c>
      <c r="AA72" s="201"/>
      <c r="AB72" s="265">
        <f>VLOOKUP(L72,TIP!$A$2:$B$60,2)</f>
        <v>0.96700000000000019</v>
      </c>
      <c r="AC72" s="196">
        <f t="shared" si="20"/>
        <v>54187.682189093648</v>
      </c>
      <c r="AD72" s="196">
        <f t="shared" si="21"/>
        <v>54187.682189093648</v>
      </c>
      <c r="AE72" s="196">
        <f t="shared" si="22"/>
        <v>8517.8521890936463</v>
      </c>
    </row>
    <row r="73" spans="1:31" ht="15.75">
      <c r="A73" s="189" t="s">
        <v>584</v>
      </c>
      <c r="B73" s="190" t="s">
        <v>500</v>
      </c>
      <c r="C73" s="190" t="s">
        <v>585</v>
      </c>
      <c r="D73" s="191" t="s">
        <v>376</v>
      </c>
      <c r="E73" s="190" t="s">
        <v>561</v>
      </c>
      <c r="F73" s="190" t="s">
        <v>579</v>
      </c>
      <c r="G73" s="192">
        <v>38397</v>
      </c>
      <c r="H73" s="193">
        <v>38397</v>
      </c>
      <c r="I73" s="198">
        <v>43157</v>
      </c>
      <c r="J73" s="198"/>
      <c r="K73" s="195">
        <f t="shared" si="17"/>
        <v>17.386301369863013</v>
      </c>
      <c r="L73" s="195">
        <f t="shared" si="17"/>
        <v>4.3452054794520549</v>
      </c>
      <c r="M73" s="260">
        <v>45669.83</v>
      </c>
      <c r="N73" s="199" t="s">
        <v>580</v>
      </c>
      <c r="O73" s="196">
        <v>42408</v>
      </c>
      <c r="P73" s="196">
        <v>51165</v>
      </c>
      <c r="Q73" s="196">
        <v>59922</v>
      </c>
      <c r="R73" s="197">
        <f t="shared" si="18"/>
        <v>1.0769154404829278</v>
      </c>
      <c r="S73" s="197">
        <f t="shared" si="16"/>
        <v>0.89259904231408194</v>
      </c>
      <c r="T73" s="201"/>
      <c r="U73" s="188">
        <v>71</v>
      </c>
      <c r="V73" s="210">
        <f>VLOOKUP(U73,'Prop Grds'!$A$2:$D$46,2)</f>
        <v>44829.519908247057</v>
      </c>
      <c r="W73" s="210">
        <f>VLOOKUP(U73,'Prop Grds'!$A$2:$D$46,3)</f>
        <v>56036.899885308827</v>
      </c>
      <c r="X73" s="210">
        <f>VLOOKUP(U73,'Prop Grds'!$A$2:$D$46,4)</f>
        <v>67244.279862370589</v>
      </c>
      <c r="Y73" s="201"/>
      <c r="Z73" s="196">
        <f t="shared" si="19"/>
        <v>48277.602178628062</v>
      </c>
      <c r="AA73" s="201"/>
      <c r="AB73" s="265">
        <f>VLOOKUP(L73,TIP!$A$2:$B$60,2)</f>
        <v>0.89500000000000013</v>
      </c>
      <c r="AC73" s="196">
        <f t="shared" si="20"/>
        <v>50153.025397351405</v>
      </c>
      <c r="AD73" s="196">
        <f t="shared" si="21"/>
        <v>50153.025397351405</v>
      </c>
      <c r="AE73" s="196">
        <f t="shared" si="22"/>
        <v>4483.1953973514028</v>
      </c>
    </row>
    <row r="74" spans="1:31" ht="15.75">
      <c r="A74" s="189" t="s">
        <v>586</v>
      </c>
      <c r="B74" s="190" t="s">
        <v>587</v>
      </c>
      <c r="C74" s="190" t="s">
        <v>359</v>
      </c>
      <c r="D74" s="191" t="s">
        <v>413</v>
      </c>
      <c r="E74" s="190" t="s">
        <v>561</v>
      </c>
      <c r="F74" s="190" t="s">
        <v>588</v>
      </c>
      <c r="G74" s="192">
        <v>43060</v>
      </c>
      <c r="H74" s="193">
        <v>43060</v>
      </c>
      <c r="I74" s="198">
        <v>44431</v>
      </c>
      <c r="J74" s="198"/>
      <c r="K74" s="195">
        <f t="shared" si="17"/>
        <v>4.6109589041095891</v>
      </c>
      <c r="L74" s="195">
        <f t="shared" si="17"/>
        <v>0.85479452054794525</v>
      </c>
      <c r="M74" s="260">
        <v>40366.44</v>
      </c>
      <c r="N74" s="199" t="s">
        <v>421</v>
      </c>
      <c r="O74" s="196">
        <v>38421</v>
      </c>
      <c r="P74" s="196">
        <v>46354</v>
      </c>
      <c r="Q74" s="196">
        <v>54288</v>
      </c>
      <c r="R74" s="197">
        <f t="shared" si="18"/>
        <v>1.0506348090887796</v>
      </c>
      <c r="S74" s="197">
        <f t="shared" si="16"/>
        <v>0.87082970185960229</v>
      </c>
      <c r="T74" s="201"/>
      <c r="U74" s="188">
        <v>72</v>
      </c>
      <c r="V74" s="210">
        <f>VLOOKUP(U74,'Prop Grds'!$A$2:$D$46,2)</f>
        <v>47115.825423567658</v>
      </c>
      <c r="W74" s="210">
        <f>VLOOKUP(U74,'Prop Grds'!$A$2:$D$46,3)</f>
        <v>58894.781779459568</v>
      </c>
      <c r="X74" s="210">
        <f>VLOOKUP(U74,'Prop Grds'!$A$2:$D$46,4)</f>
        <v>70673.738135351479</v>
      </c>
      <c r="Y74" s="201"/>
      <c r="Z74" s="196">
        <f t="shared" si="19"/>
        <v>49501.526248950271</v>
      </c>
      <c r="AA74" s="201"/>
      <c r="AB74" s="265">
        <f>VLOOKUP(L74,TIP!$A$2:$B$60,2)</f>
        <v>0.8</v>
      </c>
      <c r="AC74" s="196">
        <f t="shared" si="20"/>
        <v>47115.825423567658</v>
      </c>
      <c r="AD74" s="196">
        <f t="shared" si="21"/>
        <v>47115.825423567658</v>
      </c>
      <c r="AE74" s="196">
        <f t="shared" si="22"/>
        <v>6749.3854235676554</v>
      </c>
    </row>
    <row r="75" spans="1:31" ht="15.75">
      <c r="A75" s="189" t="s">
        <v>589</v>
      </c>
      <c r="B75" s="190" t="s">
        <v>590</v>
      </c>
      <c r="C75" s="190" t="s">
        <v>591</v>
      </c>
      <c r="D75" s="191" t="s">
        <v>376</v>
      </c>
      <c r="E75" s="190" t="s">
        <v>561</v>
      </c>
      <c r="F75" s="190" t="s">
        <v>588</v>
      </c>
      <c r="G75" s="192">
        <v>42452</v>
      </c>
      <c r="H75" s="193">
        <v>42452</v>
      </c>
      <c r="I75" s="198">
        <v>43185</v>
      </c>
      <c r="J75" s="198"/>
      <c r="K75" s="195">
        <f t="shared" si="17"/>
        <v>6.2767123287671236</v>
      </c>
      <c r="L75" s="195">
        <f t="shared" si="17"/>
        <v>4.2684931506849315</v>
      </c>
      <c r="M75" s="260">
        <v>40366.44</v>
      </c>
      <c r="N75" s="199" t="s">
        <v>421</v>
      </c>
      <c r="O75" s="196">
        <v>38421</v>
      </c>
      <c r="P75" s="196">
        <v>46354</v>
      </c>
      <c r="Q75" s="196">
        <v>54288</v>
      </c>
      <c r="R75" s="197">
        <f t="shared" si="18"/>
        <v>1.0506348090887796</v>
      </c>
      <c r="S75" s="197">
        <f t="shared" si="16"/>
        <v>0.87082970185960229</v>
      </c>
      <c r="T75" s="201"/>
      <c r="U75" s="188">
        <v>72</v>
      </c>
      <c r="V75" s="210">
        <f>VLOOKUP(U75,'Prop Grds'!$A$2:$D$46,2)</f>
        <v>47115.825423567658</v>
      </c>
      <c r="W75" s="210">
        <f>VLOOKUP(U75,'Prop Grds'!$A$2:$D$46,3)</f>
        <v>58894.781779459568</v>
      </c>
      <c r="X75" s="210">
        <f>VLOOKUP(U75,'Prop Grds'!$A$2:$D$46,4)</f>
        <v>70673.738135351479</v>
      </c>
      <c r="Y75" s="201"/>
      <c r="Z75" s="196">
        <f t="shared" si="19"/>
        <v>49501.526248950271</v>
      </c>
      <c r="AA75" s="201"/>
      <c r="AB75" s="265">
        <f>VLOOKUP(L75,TIP!$A$2:$B$60,2)</f>
        <v>0.89500000000000013</v>
      </c>
      <c r="AC75" s="196">
        <f t="shared" si="20"/>
        <v>52710.829692616324</v>
      </c>
      <c r="AD75" s="196">
        <f t="shared" si="21"/>
        <v>52710.829692616324</v>
      </c>
      <c r="AE75" s="196">
        <f t="shared" si="22"/>
        <v>12344.389692616322</v>
      </c>
    </row>
    <row r="76" spans="1:31" ht="15.75">
      <c r="A76" s="189" t="s">
        <v>592</v>
      </c>
      <c r="B76" s="190" t="s">
        <v>593</v>
      </c>
      <c r="C76" s="190" t="s">
        <v>594</v>
      </c>
      <c r="D76" s="191" t="s">
        <v>534</v>
      </c>
      <c r="E76" s="190" t="s">
        <v>561</v>
      </c>
      <c r="F76" s="190" t="s">
        <v>588</v>
      </c>
      <c r="G76" s="192">
        <v>43969</v>
      </c>
      <c r="H76" s="193">
        <v>43969</v>
      </c>
      <c r="I76" s="198">
        <v>44389</v>
      </c>
      <c r="J76" s="198"/>
      <c r="K76" s="195">
        <f t="shared" si="17"/>
        <v>2.1205479452054794</v>
      </c>
      <c r="L76" s="195">
        <f t="shared" si="17"/>
        <v>0.96986301369863015</v>
      </c>
      <c r="M76" s="260">
        <v>40366.44</v>
      </c>
      <c r="N76" s="199" t="s">
        <v>421</v>
      </c>
      <c r="O76" s="196">
        <v>38421</v>
      </c>
      <c r="P76" s="196">
        <v>46354</v>
      </c>
      <c r="Q76" s="196">
        <v>54288</v>
      </c>
      <c r="R76" s="197">
        <f t="shared" si="18"/>
        <v>1.0506348090887796</v>
      </c>
      <c r="S76" s="197">
        <f t="shared" si="16"/>
        <v>0.87082970185960229</v>
      </c>
      <c r="T76" s="201"/>
      <c r="U76" s="188">
        <v>72</v>
      </c>
      <c r="V76" s="210">
        <f>VLOOKUP(U76,'Prop Grds'!$A$2:$D$46,2)</f>
        <v>47115.825423567658</v>
      </c>
      <c r="W76" s="210">
        <f>VLOOKUP(U76,'Prop Grds'!$A$2:$D$46,3)</f>
        <v>58894.781779459568</v>
      </c>
      <c r="X76" s="210">
        <f>VLOOKUP(U76,'Prop Grds'!$A$2:$D$46,4)</f>
        <v>70673.738135351479</v>
      </c>
      <c r="Y76" s="201"/>
      <c r="Z76" s="196">
        <f t="shared" si="19"/>
        <v>49501.526248950271</v>
      </c>
      <c r="AA76" s="201"/>
      <c r="AB76" s="265">
        <f>VLOOKUP(L76,TIP!$A$2:$B$60,2)</f>
        <v>0.8</v>
      </c>
      <c r="AC76" s="196">
        <f t="shared" si="20"/>
        <v>47115.825423567658</v>
      </c>
      <c r="AD76" s="196">
        <f t="shared" si="21"/>
        <v>47115.825423567658</v>
      </c>
      <c r="AE76" s="196">
        <f t="shared" si="22"/>
        <v>6749.3854235676554</v>
      </c>
    </row>
    <row r="77" spans="1:31" ht="15.75">
      <c r="A77" s="189" t="s">
        <v>595</v>
      </c>
      <c r="B77" s="190" t="s">
        <v>596</v>
      </c>
      <c r="C77" s="190" t="s">
        <v>597</v>
      </c>
      <c r="D77" s="191" t="s">
        <v>376</v>
      </c>
      <c r="E77" s="190" t="s">
        <v>561</v>
      </c>
      <c r="F77" s="190" t="s">
        <v>588</v>
      </c>
      <c r="G77" s="192">
        <v>42429</v>
      </c>
      <c r="H77" s="193">
        <v>42429</v>
      </c>
      <c r="I77" s="198">
        <v>43745</v>
      </c>
      <c r="J77" s="198"/>
      <c r="K77" s="195">
        <f t="shared" si="17"/>
        <v>6.3397260273972602</v>
      </c>
      <c r="L77" s="195">
        <f t="shared" si="17"/>
        <v>2.7342465753424658</v>
      </c>
      <c r="M77" s="260">
        <v>40366.44</v>
      </c>
      <c r="N77" s="199" t="s">
        <v>421</v>
      </c>
      <c r="O77" s="196">
        <v>38421</v>
      </c>
      <c r="P77" s="196">
        <v>46354</v>
      </c>
      <c r="Q77" s="196">
        <v>54288</v>
      </c>
      <c r="R77" s="197">
        <f t="shared" si="18"/>
        <v>1.0506348090887796</v>
      </c>
      <c r="S77" s="197">
        <f t="shared" si="16"/>
        <v>0.87082970185960229</v>
      </c>
      <c r="T77" s="201"/>
      <c r="U77" s="188">
        <v>72</v>
      </c>
      <c r="V77" s="210">
        <f>VLOOKUP(U77,'Prop Grds'!$A$2:$D$46,2)</f>
        <v>47115.825423567658</v>
      </c>
      <c r="W77" s="210">
        <f>VLOOKUP(U77,'Prop Grds'!$A$2:$D$46,3)</f>
        <v>58894.781779459568</v>
      </c>
      <c r="X77" s="210">
        <f>VLOOKUP(U77,'Prop Grds'!$A$2:$D$46,4)</f>
        <v>70673.738135351479</v>
      </c>
      <c r="Y77" s="201"/>
      <c r="Z77" s="196">
        <f t="shared" si="19"/>
        <v>49501.526248950271</v>
      </c>
      <c r="AA77" s="201"/>
      <c r="AB77" s="265">
        <f>VLOOKUP(L77,TIP!$A$2:$B$60,2)</f>
        <v>0.84700000000000009</v>
      </c>
      <c r="AC77" s="196">
        <f t="shared" si="20"/>
        <v>49883.88016720226</v>
      </c>
      <c r="AD77" s="196">
        <f t="shared" si="21"/>
        <v>49883.88016720226</v>
      </c>
      <c r="AE77" s="196">
        <f t="shared" si="22"/>
        <v>9517.4401672022577</v>
      </c>
    </row>
    <row r="78" spans="1:31" ht="15.75">
      <c r="A78" s="189" t="s">
        <v>598</v>
      </c>
      <c r="B78" s="190" t="s">
        <v>599</v>
      </c>
      <c r="C78" s="190" t="s">
        <v>600</v>
      </c>
      <c r="D78" s="191" t="s">
        <v>601</v>
      </c>
      <c r="E78" s="190" t="s">
        <v>561</v>
      </c>
      <c r="F78" s="190" t="s">
        <v>602</v>
      </c>
      <c r="G78" s="192">
        <v>43381</v>
      </c>
      <c r="H78" s="193">
        <v>43381</v>
      </c>
      <c r="I78" s="193">
        <v>43381</v>
      </c>
      <c r="J78" s="193"/>
      <c r="K78" s="195">
        <f t="shared" si="17"/>
        <v>3.7315068493150685</v>
      </c>
      <c r="L78" s="195">
        <f t="shared" si="17"/>
        <v>3.7315068493150685</v>
      </c>
      <c r="M78" s="260">
        <v>39382.120000000003</v>
      </c>
      <c r="N78" s="194" t="s">
        <v>344</v>
      </c>
      <c r="O78" s="196">
        <v>34808</v>
      </c>
      <c r="P78" s="196">
        <v>41995</v>
      </c>
      <c r="Q78" s="196">
        <v>49182</v>
      </c>
      <c r="R78" s="197">
        <f t="shared" si="18"/>
        <v>1.1314100206849</v>
      </c>
      <c r="S78" s="197">
        <f t="shared" si="16"/>
        <v>0.93778116442433634</v>
      </c>
      <c r="T78" s="201"/>
      <c r="U78" s="188">
        <v>69</v>
      </c>
      <c r="V78" s="210">
        <f>VLOOKUP(U78,'Prop Grds'!$A$2:$D$46,2)</f>
        <v>40584.355715997961</v>
      </c>
      <c r="W78" s="210">
        <f>VLOOKUP(U78,'Prop Grds'!$A$2:$D$46,3)</f>
        <v>50730.444644997449</v>
      </c>
      <c r="X78" s="210">
        <f>VLOOKUP(U78,'Prop Grds'!$A$2:$D$46,4)</f>
        <v>60876.533573996945</v>
      </c>
      <c r="Y78" s="201"/>
      <c r="Z78" s="196">
        <f t="shared" si="19"/>
        <v>45917.546740120597</v>
      </c>
      <c r="AA78" s="201"/>
      <c r="AB78" s="265">
        <f>VLOOKUP(L78,TIP!$A$2:$B$60,2)</f>
        <v>0.87100000000000011</v>
      </c>
      <c r="AC78" s="196">
        <f t="shared" si="20"/>
        <v>44186.217285792787</v>
      </c>
      <c r="AD78" s="196">
        <f t="shared" si="21"/>
        <v>44186.217285792787</v>
      </c>
      <c r="AE78" s="196">
        <f t="shared" si="22"/>
        <v>4804.0972857927845</v>
      </c>
    </row>
    <row r="79" spans="1:31" ht="15.75">
      <c r="A79" s="189" t="s">
        <v>603</v>
      </c>
      <c r="B79" s="190" t="s">
        <v>604</v>
      </c>
      <c r="C79" s="190" t="s">
        <v>605</v>
      </c>
      <c r="D79" s="191" t="s">
        <v>352</v>
      </c>
      <c r="E79" s="190" t="s">
        <v>561</v>
      </c>
      <c r="F79" s="190" t="s">
        <v>602</v>
      </c>
      <c r="G79" s="192">
        <v>41925</v>
      </c>
      <c r="H79" s="193">
        <v>41925</v>
      </c>
      <c r="I79" s="198">
        <v>42583</v>
      </c>
      <c r="J79" s="198"/>
      <c r="K79" s="195">
        <f t="shared" si="17"/>
        <v>7.720547945205479</v>
      </c>
      <c r="L79" s="195">
        <f t="shared" si="17"/>
        <v>5.9178082191780819</v>
      </c>
      <c r="M79" s="260">
        <v>39382.120000000003</v>
      </c>
      <c r="N79" s="194" t="s">
        <v>344</v>
      </c>
      <c r="O79" s="196">
        <v>34808</v>
      </c>
      <c r="P79" s="196">
        <v>41995</v>
      </c>
      <c r="Q79" s="196">
        <v>49182</v>
      </c>
      <c r="R79" s="197">
        <f t="shared" si="18"/>
        <v>1.1314100206849</v>
      </c>
      <c r="S79" s="197">
        <f t="shared" si="16"/>
        <v>0.93778116442433634</v>
      </c>
      <c r="T79" s="201"/>
      <c r="U79" s="188">
        <v>69</v>
      </c>
      <c r="V79" s="210">
        <f>VLOOKUP(U79,'Prop Grds'!$A$2:$D$46,2)</f>
        <v>40584.355715997961</v>
      </c>
      <c r="W79" s="210">
        <f>VLOOKUP(U79,'Prop Grds'!$A$2:$D$46,3)</f>
        <v>50730.444644997449</v>
      </c>
      <c r="X79" s="210">
        <f>VLOOKUP(U79,'Prop Grds'!$A$2:$D$46,4)</f>
        <v>60876.533573996945</v>
      </c>
      <c r="Y79" s="201"/>
      <c r="Z79" s="196">
        <f t="shared" si="19"/>
        <v>45917.546740120597</v>
      </c>
      <c r="AA79" s="201"/>
      <c r="AB79" s="265">
        <f>VLOOKUP(L79,TIP!$A$2:$B$60,2)</f>
        <v>0.91900000000000015</v>
      </c>
      <c r="AC79" s="196">
        <f t="shared" si="20"/>
        <v>46621.278628752661</v>
      </c>
      <c r="AD79" s="196">
        <f t="shared" si="21"/>
        <v>46621.278628752661</v>
      </c>
      <c r="AE79" s="196">
        <f t="shared" si="22"/>
        <v>7239.1586287526588</v>
      </c>
    </row>
    <row r="80" spans="1:31" ht="15.75">
      <c r="A80" s="189" t="s">
        <v>606</v>
      </c>
      <c r="B80" s="190" t="s">
        <v>607</v>
      </c>
      <c r="C80" s="190" t="s">
        <v>608</v>
      </c>
      <c r="D80" s="191" t="s">
        <v>333</v>
      </c>
      <c r="E80" s="190" t="s">
        <v>561</v>
      </c>
      <c r="F80" s="190" t="s">
        <v>602</v>
      </c>
      <c r="G80" s="192">
        <v>42107</v>
      </c>
      <c r="H80" s="193">
        <v>42107</v>
      </c>
      <c r="I80" s="198">
        <v>42583</v>
      </c>
      <c r="J80" s="198"/>
      <c r="K80" s="195">
        <f t="shared" si="17"/>
        <v>7.2219178082191782</v>
      </c>
      <c r="L80" s="195">
        <f t="shared" si="17"/>
        <v>5.9178082191780819</v>
      </c>
      <c r="M80" s="260">
        <v>39382.120000000003</v>
      </c>
      <c r="N80" s="194" t="s">
        <v>344</v>
      </c>
      <c r="O80" s="196">
        <v>34808</v>
      </c>
      <c r="P80" s="196">
        <v>41995</v>
      </c>
      <c r="Q80" s="196">
        <v>49182</v>
      </c>
      <c r="R80" s="197">
        <f t="shared" si="18"/>
        <v>1.1314100206849</v>
      </c>
      <c r="S80" s="197">
        <f t="shared" si="16"/>
        <v>0.93778116442433634</v>
      </c>
      <c r="T80" s="201"/>
      <c r="U80" s="188">
        <v>69</v>
      </c>
      <c r="V80" s="210">
        <f>VLOOKUP(U80,'Prop Grds'!$A$2:$D$46,2)</f>
        <v>40584.355715997961</v>
      </c>
      <c r="W80" s="210">
        <f>VLOOKUP(U80,'Prop Grds'!$A$2:$D$46,3)</f>
        <v>50730.444644997449</v>
      </c>
      <c r="X80" s="210">
        <f>VLOOKUP(U80,'Prop Grds'!$A$2:$D$46,4)</f>
        <v>60876.533573996945</v>
      </c>
      <c r="Y80" s="201"/>
      <c r="Z80" s="196">
        <f t="shared" si="19"/>
        <v>45917.546740120597</v>
      </c>
      <c r="AA80" s="201"/>
      <c r="AB80" s="265">
        <f>VLOOKUP(L80,TIP!$A$2:$B$60,2)</f>
        <v>0.91900000000000015</v>
      </c>
      <c r="AC80" s="196">
        <f t="shared" si="20"/>
        <v>46621.278628752661</v>
      </c>
      <c r="AD80" s="196">
        <f t="shared" si="21"/>
        <v>46621.278628752661</v>
      </c>
      <c r="AE80" s="196">
        <f t="shared" si="22"/>
        <v>7239.1586287526588</v>
      </c>
    </row>
    <row r="81" spans="1:31" ht="15.75">
      <c r="A81" s="189" t="s">
        <v>609</v>
      </c>
      <c r="B81" s="190" t="s">
        <v>610</v>
      </c>
      <c r="C81" s="190" t="s">
        <v>611</v>
      </c>
      <c r="D81" s="191" t="s">
        <v>601</v>
      </c>
      <c r="E81" s="190" t="s">
        <v>561</v>
      </c>
      <c r="F81" s="190" t="s">
        <v>602</v>
      </c>
      <c r="G81" s="192">
        <v>43769</v>
      </c>
      <c r="H81" s="193">
        <v>43769</v>
      </c>
      <c r="I81" s="198">
        <v>43829</v>
      </c>
      <c r="J81" s="198"/>
      <c r="K81" s="195">
        <f t="shared" si="17"/>
        <v>2.6684931506849314</v>
      </c>
      <c r="L81" s="195">
        <f t="shared" si="17"/>
        <v>2.504109589041096</v>
      </c>
      <c r="M81" s="260">
        <v>39382.120000000003</v>
      </c>
      <c r="N81" s="194" t="s">
        <v>344</v>
      </c>
      <c r="O81" s="196">
        <v>34808</v>
      </c>
      <c r="P81" s="196">
        <v>41995</v>
      </c>
      <c r="Q81" s="196">
        <v>49182</v>
      </c>
      <c r="R81" s="197">
        <f t="shared" si="18"/>
        <v>1.1314100206849</v>
      </c>
      <c r="S81" s="197">
        <f t="shared" si="16"/>
        <v>0.93778116442433634</v>
      </c>
      <c r="T81" s="201"/>
      <c r="U81" s="188">
        <v>69</v>
      </c>
      <c r="V81" s="210">
        <f>VLOOKUP(U81,'Prop Grds'!$A$2:$D$46,2)</f>
        <v>40584.355715997961</v>
      </c>
      <c r="W81" s="210">
        <f>VLOOKUP(U81,'Prop Grds'!$A$2:$D$46,3)</f>
        <v>50730.444644997449</v>
      </c>
      <c r="X81" s="210">
        <f>VLOOKUP(U81,'Prop Grds'!$A$2:$D$46,4)</f>
        <v>60876.533573996945</v>
      </c>
      <c r="Y81" s="201"/>
      <c r="Z81" s="196">
        <f t="shared" si="19"/>
        <v>45917.546740120597</v>
      </c>
      <c r="AA81" s="201"/>
      <c r="AB81" s="265">
        <f>VLOOKUP(L81,TIP!$A$2:$B$60,2)</f>
        <v>0.84700000000000009</v>
      </c>
      <c r="AC81" s="196">
        <f t="shared" si="20"/>
        <v>42968.686614312843</v>
      </c>
      <c r="AD81" s="196">
        <f t="shared" si="21"/>
        <v>42968.686614312843</v>
      </c>
      <c r="AE81" s="196">
        <f t="shared" si="22"/>
        <v>3586.5666143128401</v>
      </c>
    </row>
    <row r="82" spans="1:31" ht="15.75">
      <c r="A82" s="189" t="s">
        <v>612</v>
      </c>
      <c r="B82" s="190" t="s">
        <v>613</v>
      </c>
      <c r="C82" s="190" t="s">
        <v>433</v>
      </c>
      <c r="D82" s="191" t="s">
        <v>367</v>
      </c>
      <c r="E82" s="190" t="s">
        <v>561</v>
      </c>
      <c r="F82" s="190" t="s">
        <v>602</v>
      </c>
      <c r="G82" s="192">
        <v>43774</v>
      </c>
      <c r="H82" s="193">
        <v>43774</v>
      </c>
      <c r="I82" s="193">
        <v>43774</v>
      </c>
      <c r="J82" s="193"/>
      <c r="K82" s="195">
        <f t="shared" si="17"/>
        <v>2.6547945205479451</v>
      </c>
      <c r="L82" s="195">
        <f t="shared" si="17"/>
        <v>2.6547945205479451</v>
      </c>
      <c r="M82" s="260">
        <v>39382.120000000003</v>
      </c>
      <c r="N82" s="194" t="s">
        <v>344</v>
      </c>
      <c r="O82" s="196">
        <v>34808</v>
      </c>
      <c r="P82" s="196">
        <v>41995</v>
      </c>
      <c r="Q82" s="196">
        <v>49182</v>
      </c>
      <c r="R82" s="197">
        <f t="shared" si="18"/>
        <v>1.1314100206849</v>
      </c>
      <c r="S82" s="197">
        <f t="shared" si="16"/>
        <v>0.93778116442433634</v>
      </c>
      <c r="T82" s="201"/>
      <c r="U82" s="188">
        <v>69</v>
      </c>
      <c r="V82" s="210">
        <f>VLOOKUP(U82,'Prop Grds'!$A$2:$D$46,2)</f>
        <v>40584.355715997961</v>
      </c>
      <c r="W82" s="210">
        <f>VLOOKUP(U82,'Prop Grds'!$A$2:$D$46,3)</f>
        <v>50730.444644997449</v>
      </c>
      <c r="X82" s="210">
        <f>VLOOKUP(U82,'Prop Grds'!$A$2:$D$46,4)</f>
        <v>60876.533573996945</v>
      </c>
      <c r="Y82" s="201"/>
      <c r="Z82" s="196">
        <f t="shared" si="19"/>
        <v>45917.546740120597</v>
      </c>
      <c r="AA82" s="201"/>
      <c r="AB82" s="265">
        <f>VLOOKUP(L82,TIP!$A$2:$B$60,2)</f>
        <v>0.84700000000000009</v>
      </c>
      <c r="AC82" s="196">
        <f t="shared" si="20"/>
        <v>42968.686614312843</v>
      </c>
      <c r="AD82" s="196">
        <f t="shared" si="21"/>
        <v>42968.686614312843</v>
      </c>
      <c r="AE82" s="196">
        <f t="shared" si="22"/>
        <v>3586.5666143128401</v>
      </c>
    </row>
    <row r="83" spans="1:31" ht="15.75">
      <c r="A83" s="189" t="s">
        <v>614</v>
      </c>
      <c r="B83" s="190" t="s">
        <v>593</v>
      </c>
      <c r="C83" s="190" t="s">
        <v>615</v>
      </c>
      <c r="D83" s="191" t="s">
        <v>488</v>
      </c>
      <c r="E83" s="190" t="s">
        <v>561</v>
      </c>
      <c r="F83" s="190" t="s">
        <v>602</v>
      </c>
      <c r="G83" s="192">
        <v>44403</v>
      </c>
      <c r="H83" s="193">
        <v>44403</v>
      </c>
      <c r="I83" s="193">
        <v>44403</v>
      </c>
      <c r="J83" s="193"/>
      <c r="K83" s="195">
        <f t="shared" si="17"/>
        <v>0.93150684931506844</v>
      </c>
      <c r="L83" s="195">
        <f t="shared" si="17"/>
        <v>0.93150684931506844</v>
      </c>
      <c r="M83" s="260">
        <v>39382.120000000003</v>
      </c>
      <c r="N83" s="194" t="s">
        <v>344</v>
      </c>
      <c r="O83" s="196">
        <v>34808</v>
      </c>
      <c r="P83" s="196">
        <v>41995</v>
      </c>
      <c r="Q83" s="196">
        <v>49182</v>
      </c>
      <c r="R83" s="197">
        <f t="shared" si="18"/>
        <v>1.1314100206849</v>
      </c>
      <c r="S83" s="197">
        <f t="shared" si="16"/>
        <v>0.93778116442433634</v>
      </c>
      <c r="T83" s="201"/>
      <c r="U83" s="188">
        <v>69</v>
      </c>
      <c r="V83" s="210">
        <f>VLOOKUP(U83,'Prop Grds'!$A$2:$D$46,2)</f>
        <v>40584.355715997961</v>
      </c>
      <c r="W83" s="210">
        <f>VLOOKUP(U83,'Prop Grds'!$A$2:$D$46,3)</f>
        <v>50730.444644997449</v>
      </c>
      <c r="X83" s="210">
        <f>VLOOKUP(U83,'Prop Grds'!$A$2:$D$46,4)</f>
        <v>60876.533573996945</v>
      </c>
      <c r="Y83" s="201"/>
      <c r="Z83" s="196">
        <f t="shared" si="19"/>
        <v>45917.546740120597</v>
      </c>
      <c r="AA83" s="201"/>
      <c r="AB83" s="265">
        <f>VLOOKUP(L83,TIP!$A$2:$B$60,2)</f>
        <v>0.8</v>
      </c>
      <c r="AC83" s="196">
        <f t="shared" si="20"/>
        <v>40584.355715997961</v>
      </c>
      <c r="AD83" s="196">
        <f t="shared" si="21"/>
        <v>40584.355715997961</v>
      </c>
      <c r="AE83" s="196">
        <f t="shared" si="22"/>
        <v>1202.2357159979583</v>
      </c>
    </row>
    <row r="84" spans="1:31" ht="15.75">
      <c r="A84" s="189" t="s">
        <v>616</v>
      </c>
      <c r="B84" s="190" t="s">
        <v>617</v>
      </c>
      <c r="C84" s="190" t="s">
        <v>618</v>
      </c>
      <c r="D84" s="191" t="s">
        <v>352</v>
      </c>
      <c r="E84" s="190" t="s">
        <v>561</v>
      </c>
      <c r="F84" s="190" t="s">
        <v>602</v>
      </c>
      <c r="G84" s="192">
        <v>44432</v>
      </c>
      <c r="H84" s="193">
        <v>44432</v>
      </c>
      <c r="I84" s="193">
        <v>44432</v>
      </c>
      <c r="J84" s="193"/>
      <c r="K84" s="195">
        <f t="shared" si="17"/>
        <v>0.852054794520548</v>
      </c>
      <c r="L84" s="195">
        <f t="shared" si="17"/>
        <v>0.852054794520548</v>
      </c>
      <c r="M84" s="260">
        <v>39382.120000000003</v>
      </c>
      <c r="N84" s="194" t="s">
        <v>344</v>
      </c>
      <c r="O84" s="196">
        <v>34808</v>
      </c>
      <c r="P84" s="196">
        <v>41995</v>
      </c>
      <c r="Q84" s="196">
        <v>49182</v>
      </c>
      <c r="R84" s="197">
        <f t="shared" si="18"/>
        <v>1.1314100206849</v>
      </c>
      <c r="S84" s="197">
        <f t="shared" si="16"/>
        <v>0.93778116442433634</v>
      </c>
      <c r="T84" s="201"/>
      <c r="U84" s="188">
        <v>69</v>
      </c>
      <c r="V84" s="210">
        <f>VLOOKUP(U84,'Prop Grds'!$A$2:$D$46,2)</f>
        <v>40584.355715997961</v>
      </c>
      <c r="W84" s="210">
        <f>VLOOKUP(U84,'Prop Grds'!$A$2:$D$46,3)</f>
        <v>50730.444644997449</v>
      </c>
      <c r="X84" s="210">
        <f>VLOOKUP(U84,'Prop Grds'!$A$2:$D$46,4)</f>
        <v>60876.533573996945</v>
      </c>
      <c r="Y84" s="201"/>
      <c r="Z84" s="196">
        <f t="shared" si="19"/>
        <v>45917.546740120597</v>
      </c>
      <c r="AA84" s="201"/>
      <c r="AB84" s="265">
        <f>VLOOKUP(L84,TIP!$A$2:$B$60,2)</f>
        <v>0.8</v>
      </c>
      <c r="AC84" s="196">
        <f t="shared" si="20"/>
        <v>40584.355715997961</v>
      </c>
      <c r="AD84" s="196">
        <f t="shared" si="21"/>
        <v>40584.355715997961</v>
      </c>
      <c r="AE84" s="196">
        <f t="shared" si="22"/>
        <v>1202.2357159979583</v>
      </c>
    </row>
    <row r="85" spans="1:31" ht="15.75">
      <c r="A85" s="189" t="s">
        <v>619</v>
      </c>
      <c r="B85" s="190" t="s">
        <v>617</v>
      </c>
      <c r="C85" s="190" t="s">
        <v>347</v>
      </c>
      <c r="D85" s="191" t="s">
        <v>397</v>
      </c>
      <c r="E85" s="190" t="s">
        <v>561</v>
      </c>
      <c r="F85" s="190" t="s">
        <v>602</v>
      </c>
      <c r="G85" s="192">
        <v>44249</v>
      </c>
      <c r="H85" s="193">
        <v>44249</v>
      </c>
      <c r="I85" s="193">
        <v>44249</v>
      </c>
      <c r="J85" s="193"/>
      <c r="K85" s="195">
        <f t="shared" si="17"/>
        <v>1.3534246575342466</v>
      </c>
      <c r="L85" s="195">
        <f t="shared" si="17"/>
        <v>1.3534246575342466</v>
      </c>
      <c r="M85" s="260">
        <v>39382.120000000003</v>
      </c>
      <c r="N85" s="194" t="s">
        <v>344</v>
      </c>
      <c r="O85" s="196">
        <v>34808</v>
      </c>
      <c r="P85" s="196">
        <v>41995</v>
      </c>
      <c r="Q85" s="196">
        <v>49182</v>
      </c>
      <c r="R85" s="197">
        <f t="shared" si="18"/>
        <v>1.1314100206849</v>
      </c>
      <c r="S85" s="197">
        <f t="shared" si="16"/>
        <v>0.93778116442433634</v>
      </c>
      <c r="T85" s="201"/>
      <c r="U85" s="188">
        <v>69</v>
      </c>
      <c r="V85" s="210">
        <f>VLOOKUP(U85,'Prop Grds'!$A$2:$D$46,2)</f>
        <v>40584.355715997961</v>
      </c>
      <c r="W85" s="210">
        <f>VLOOKUP(U85,'Prop Grds'!$A$2:$D$46,3)</f>
        <v>50730.444644997449</v>
      </c>
      <c r="X85" s="210">
        <f>VLOOKUP(U85,'Prop Grds'!$A$2:$D$46,4)</f>
        <v>60876.533573996945</v>
      </c>
      <c r="Y85" s="201"/>
      <c r="Z85" s="196">
        <f t="shared" si="19"/>
        <v>45917.546740120597</v>
      </c>
      <c r="AA85" s="201"/>
      <c r="AB85" s="265">
        <f>VLOOKUP(L85,TIP!$A$2:$B$60,2)</f>
        <v>0.82300000000000006</v>
      </c>
      <c r="AC85" s="196">
        <f t="shared" si="20"/>
        <v>41751.155942832906</v>
      </c>
      <c r="AD85" s="196">
        <f t="shared" si="21"/>
        <v>41751.155942832906</v>
      </c>
      <c r="AE85" s="196">
        <f t="shared" si="22"/>
        <v>2369.0359428329029</v>
      </c>
    </row>
    <row r="86" spans="1:31" ht="15.75">
      <c r="A86" s="189" t="s">
        <v>620</v>
      </c>
      <c r="B86" s="190" t="s">
        <v>621</v>
      </c>
      <c r="C86" s="190" t="s">
        <v>622</v>
      </c>
      <c r="D86" s="191" t="s">
        <v>488</v>
      </c>
      <c r="E86" s="190" t="s">
        <v>561</v>
      </c>
      <c r="F86" s="190" t="s">
        <v>602</v>
      </c>
      <c r="G86" s="192">
        <v>44572</v>
      </c>
      <c r="H86" s="193">
        <v>44572</v>
      </c>
      <c r="I86" s="193">
        <v>44572</v>
      </c>
      <c r="J86" s="193"/>
      <c r="K86" s="195">
        <f t="shared" si="17"/>
        <v>0.46849315068493153</v>
      </c>
      <c r="L86" s="195">
        <f t="shared" si="17"/>
        <v>0.46849315068493153</v>
      </c>
      <c r="M86" s="260">
        <v>39382.120000000003</v>
      </c>
      <c r="N86" s="194" t="s">
        <v>344</v>
      </c>
      <c r="O86" s="196">
        <v>34808</v>
      </c>
      <c r="P86" s="196">
        <v>41995</v>
      </c>
      <c r="Q86" s="196">
        <v>49182</v>
      </c>
      <c r="R86" s="197">
        <f t="shared" si="18"/>
        <v>1.1314100206849</v>
      </c>
      <c r="S86" s="197">
        <f t="shared" si="16"/>
        <v>0.93778116442433634</v>
      </c>
      <c r="T86" s="201"/>
      <c r="U86" s="188">
        <v>69</v>
      </c>
      <c r="V86" s="210">
        <f>VLOOKUP(U86,'Prop Grds'!$A$2:$D$46,2)</f>
        <v>40584.355715997961</v>
      </c>
      <c r="W86" s="210">
        <f>VLOOKUP(U86,'Prop Grds'!$A$2:$D$46,3)</f>
        <v>50730.444644997449</v>
      </c>
      <c r="X86" s="210">
        <f>VLOOKUP(U86,'Prop Grds'!$A$2:$D$46,4)</f>
        <v>60876.533573996945</v>
      </c>
      <c r="Y86" s="201"/>
      <c r="Z86" s="196">
        <f t="shared" si="19"/>
        <v>45917.546740120597</v>
      </c>
      <c r="AA86" s="201"/>
      <c r="AB86" s="265">
        <f>VLOOKUP(L86,TIP!$A$2:$B$60,2)</f>
        <v>0.8</v>
      </c>
      <c r="AC86" s="196">
        <f t="shared" si="20"/>
        <v>40584.355715997961</v>
      </c>
      <c r="AD86" s="196">
        <f t="shared" si="21"/>
        <v>40584.355715997961</v>
      </c>
      <c r="AE86" s="196">
        <f t="shared" si="22"/>
        <v>1202.2357159979583</v>
      </c>
    </row>
    <row r="87" spans="1:31" ht="15.75">
      <c r="A87" s="189" t="s">
        <v>623</v>
      </c>
      <c r="B87" s="190" t="s">
        <v>624</v>
      </c>
      <c r="C87" s="190" t="s">
        <v>625</v>
      </c>
      <c r="D87" s="191" t="s">
        <v>381</v>
      </c>
      <c r="E87" s="190" t="s">
        <v>561</v>
      </c>
      <c r="F87" s="190" t="s">
        <v>602</v>
      </c>
      <c r="G87" s="192">
        <v>44572</v>
      </c>
      <c r="H87" s="193">
        <v>44572</v>
      </c>
      <c r="I87" s="193">
        <v>44572</v>
      </c>
      <c r="J87" s="193"/>
      <c r="K87" s="195">
        <f t="shared" si="17"/>
        <v>0.46849315068493153</v>
      </c>
      <c r="L87" s="195">
        <f t="shared" si="17"/>
        <v>0.46849315068493153</v>
      </c>
      <c r="M87" s="260">
        <v>39382.120000000003</v>
      </c>
      <c r="N87" s="194" t="s">
        <v>344</v>
      </c>
      <c r="O87" s="196">
        <v>34808</v>
      </c>
      <c r="P87" s="196">
        <v>41995</v>
      </c>
      <c r="Q87" s="196">
        <v>49182</v>
      </c>
      <c r="R87" s="197">
        <f t="shared" si="18"/>
        <v>1.1314100206849</v>
      </c>
      <c r="S87" s="197">
        <f t="shared" si="16"/>
        <v>0.93778116442433634</v>
      </c>
      <c r="T87" s="201"/>
      <c r="U87" s="188">
        <v>69</v>
      </c>
      <c r="V87" s="210">
        <f>VLOOKUP(U87,'Prop Grds'!$A$2:$D$46,2)</f>
        <v>40584.355715997961</v>
      </c>
      <c r="W87" s="210">
        <f>VLOOKUP(U87,'Prop Grds'!$A$2:$D$46,3)</f>
        <v>50730.444644997449</v>
      </c>
      <c r="X87" s="210">
        <f>VLOOKUP(U87,'Prop Grds'!$A$2:$D$46,4)</f>
        <v>60876.533573996945</v>
      </c>
      <c r="Y87" s="201"/>
      <c r="Z87" s="196">
        <f t="shared" si="19"/>
        <v>45917.546740120597</v>
      </c>
      <c r="AA87" s="201"/>
      <c r="AB87" s="265">
        <f>VLOOKUP(L87,TIP!$A$2:$B$60,2)</f>
        <v>0.8</v>
      </c>
      <c r="AC87" s="196">
        <f t="shared" si="20"/>
        <v>40584.355715997961</v>
      </c>
      <c r="AD87" s="196">
        <f t="shared" si="21"/>
        <v>40584.355715997961</v>
      </c>
      <c r="AE87" s="196">
        <f t="shared" si="22"/>
        <v>1202.2357159979583</v>
      </c>
    </row>
    <row r="88" spans="1:31" ht="15.75">
      <c r="A88" s="189" t="s">
        <v>626</v>
      </c>
      <c r="B88" s="190" t="s">
        <v>627</v>
      </c>
      <c r="C88" s="190" t="s">
        <v>628</v>
      </c>
      <c r="D88" s="191" t="s">
        <v>392</v>
      </c>
      <c r="E88" s="190" t="s">
        <v>561</v>
      </c>
      <c r="F88" s="190" t="s">
        <v>602</v>
      </c>
      <c r="G88" s="192">
        <v>43213</v>
      </c>
      <c r="H88" s="193">
        <v>43213</v>
      </c>
      <c r="I88" s="193">
        <v>43213</v>
      </c>
      <c r="J88" s="193"/>
      <c r="K88" s="195">
        <f t="shared" si="17"/>
        <v>4.1917808219178081</v>
      </c>
      <c r="L88" s="195">
        <f t="shared" si="17"/>
        <v>4.1917808219178081</v>
      </c>
      <c r="M88" s="260">
        <v>39382.120000000003</v>
      </c>
      <c r="N88" s="194" t="s">
        <v>344</v>
      </c>
      <c r="O88" s="196">
        <v>34808</v>
      </c>
      <c r="P88" s="196">
        <v>41995</v>
      </c>
      <c r="Q88" s="196">
        <v>49182</v>
      </c>
      <c r="R88" s="197">
        <f t="shared" si="18"/>
        <v>1.1314100206849</v>
      </c>
      <c r="S88" s="197">
        <f t="shared" si="16"/>
        <v>0.93778116442433634</v>
      </c>
      <c r="T88" s="201"/>
      <c r="U88" s="188">
        <v>69</v>
      </c>
      <c r="V88" s="210">
        <f>VLOOKUP(U88,'Prop Grds'!$A$2:$D$46,2)</f>
        <v>40584.355715997961</v>
      </c>
      <c r="W88" s="210">
        <f>VLOOKUP(U88,'Prop Grds'!$A$2:$D$46,3)</f>
        <v>50730.444644997449</v>
      </c>
      <c r="X88" s="210">
        <f>VLOOKUP(U88,'Prop Grds'!$A$2:$D$46,4)</f>
        <v>60876.533573996945</v>
      </c>
      <c r="Y88" s="201"/>
      <c r="Z88" s="196">
        <f t="shared" si="19"/>
        <v>45917.546740120597</v>
      </c>
      <c r="AA88" s="201"/>
      <c r="AB88" s="265">
        <f>VLOOKUP(L88,TIP!$A$2:$B$60,2)</f>
        <v>0.89500000000000013</v>
      </c>
      <c r="AC88" s="196">
        <f t="shared" si="20"/>
        <v>45403.747957272724</v>
      </c>
      <c r="AD88" s="196">
        <f t="shared" si="21"/>
        <v>45403.747957272724</v>
      </c>
      <c r="AE88" s="196">
        <f t="shared" si="22"/>
        <v>6021.6279572727217</v>
      </c>
    </row>
    <row r="89" spans="1:31" ht="15.75">
      <c r="A89" s="189" t="s">
        <v>629</v>
      </c>
      <c r="B89" s="190" t="s">
        <v>526</v>
      </c>
      <c r="C89" s="190" t="s">
        <v>630</v>
      </c>
      <c r="D89" s="191" t="s">
        <v>392</v>
      </c>
      <c r="E89" s="190" t="s">
        <v>561</v>
      </c>
      <c r="F89" s="190" t="s">
        <v>602</v>
      </c>
      <c r="G89" s="192">
        <v>42135</v>
      </c>
      <c r="H89" s="193">
        <v>42135</v>
      </c>
      <c r="I89" s="193">
        <v>42135</v>
      </c>
      <c r="J89" s="193"/>
      <c r="K89" s="195">
        <f t="shared" si="17"/>
        <v>7.1452054794520548</v>
      </c>
      <c r="L89" s="195">
        <f t="shared" si="17"/>
        <v>7.1452054794520548</v>
      </c>
      <c r="M89" s="260">
        <v>39382.120000000003</v>
      </c>
      <c r="N89" s="194" t="s">
        <v>344</v>
      </c>
      <c r="O89" s="196">
        <v>34808</v>
      </c>
      <c r="P89" s="196">
        <v>41995</v>
      </c>
      <c r="Q89" s="196">
        <v>49182</v>
      </c>
      <c r="R89" s="197">
        <f t="shared" si="18"/>
        <v>1.1314100206849</v>
      </c>
      <c r="S89" s="197">
        <f t="shared" si="16"/>
        <v>0.93778116442433634</v>
      </c>
      <c r="T89" s="201"/>
      <c r="U89" s="188">
        <v>69</v>
      </c>
      <c r="V89" s="210">
        <f>VLOOKUP(U89,'Prop Grds'!$A$2:$D$46,2)</f>
        <v>40584.355715997961</v>
      </c>
      <c r="W89" s="210">
        <f>VLOOKUP(U89,'Prop Grds'!$A$2:$D$46,3)</f>
        <v>50730.444644997449</v>
      </c>
      <c r="X89" s="210">
        <f>VLOOKUP(U89,'Prop Grds'!$A$2:$D$46,4)</f>
        <v>60876.533573996945</v>
      </c>
      <c r="Y89" s="201"/>
      <c r="Z89" s="196">
        <f t="shared" si="19"/>
        <v>45917.546740120597</v>
      </c>
      <c r="AA89" s="201"/>
      <c r="AB89" s="265">
        <f>VLOOKUP(L89,TIP!$A$2:$B$60,2)</f>
        <v>0.96700000000000019</v>
      </c>
      <c r="AC89" s="196">
        <f t="shared" si="20"/>
        <v>49056.339971712543</v>
      </c>
      <c r="AD89" s="196">
        <f t="shared" si="21"/>
        <v>49056.339971712543</v>
      </c>
      <c r="AE89" s="196">
        <f t="shared" si="22"/>
        <v>9674.2199717125404</v>
      </c>
    </row>
    <row r="90" spans="1:31" ht="15.75">
      <c r="A90" s="189" t="s">
        <v>631</v>
      </c>
      <c r="B90" s="190" t="s">
        <v>632</v>
      </c>
      <c r="C90" s="190" t="s">
        <v>396</v>
      </c>
      <c r="D90" s="191" t="s">
        <v>348</v>
      </c>
      <c r="E90" s="190" t="s">
        <v>561</v>
      </c>
      <c r="F90" s="190" t="s">
        <v>602</v>
      </c>
      <c r="G90" s="192">
        <v>43661</v>
      </c>
      <c r="H90" s="193">
        <v>43661</v>
      </c>
      <c r="I90" s="193">
        <v>43661</v>
      </c>
      <c r="J90" s="193"/>
      <c r="K90" s="195">
        <f t="shared" si="17"/>
        <v>2.9643835616438357</v>
      </c>
      <c r="L90" s="195">
        <f t="shared" si="17"/>
        <v>2.9643835616438357</v>
      </c>
      <c r="M90" s="260">
        <v>39382.120000000003</v>
      </c>
      <c r="N90" s="194" t="s">
        <v>344</v>
      </c>
      <c r="O90" s="196">
        <v>34808</v>
      </c>
      <c r="P90" s="196">
        <v>41995</v>
      </c>
      <c r="Q90" s="196">
        <v>49182</v>
      </c>
      <c r="R90" s="197">
        <f t="shared" si="18"/>
        <v>1.1314100206849</v>
      </c>
      <c r="S90" s="197">
        <f t="shared" si="16"/>
        <v>0.93778116442433634</v>
      </c>
      <c r="T90" s="201"/>
      <c r="U90" s="188">
        <v>69</v>
      </c>
      <c r="V90" s="210">
        <f>VLOOKUP(U90,'Prop Grds'!$A$2:$D$46,2)</f>
        <v>40584.355715997961</v>
      </c>
      <c r="W90" s="210">
        <f>VLOOKUP(U90,'Prop Grds'!$A$2:$D$46,3)</f>
        <v>50730.444644997449</v>
      </c>
      <c r="X90" s="210">
        <f>VLOOKUP(U90,'Prop Grds'!$A$2:$D$46,4)</f>
        <v>60876.533573996945</v>
      </c>
      <c r="Y90" s="201"/>
      <c r="Z90" s="196">
        <f t="shared" si="19"/>
        <v>45917.546740120597</v>
      </c>
      <c r="AA90" s="201"/>
      <c r="AB90" s="265">
        <f>VLOOKUP(L90,TIP!$A$2:$B$60,2)</f>
        <v>0.84700000000000009</v>
      </c>
      <c r="AC90" s="196">
        <f t="shared" si="20"/>
        <v>42968.686614312843</v>
      </c>
      <c r="AD90" s="196">
        <f t="shared" si="21"/>
        <v>42968.686614312843</v>
      </c>
      <c r="AE90" s="196">
        <f t="shared" si="22"/>
        <v>3586.5666143128401</v>
      </c>
    </row>
    <row r="91" spans="1:31" ht="15.75">
      <c r="A91" s="189" t="s">
        <v>633</v>
      </c>
      <c r="B91" s="190" t="s">
        <v>634</v>
      </c>
      <c r="C91" s="190" t="s">
        <v>635</v>
      </c>
      <c r="D91" s="191" t="s">
        <v>636</v>
      </c>
      <c r="E91" s="190" t="s">
        <v>561</v>
      </c>
      <c r="F91" s="190" t="s">
        <v>602</v>
      </c>
      <c r="G91" s="192">
        <v>44179</v>
      </c>
      <c r="H91" s="193">
        <v>44179</v>
      </c>
      <c r="I91" s="193">
        <v>44179</v>
      </c>
      <c r="J91" s="193"/>
      <c r="K91" s="195">
        <f t="shared" si="17"/>
        <v>1.5452054794520549</v>
      </c>
      <c r="L91" s="195">
        <f t="shared" si="17"/>
        <v>1.5452054794520549</v>
      </c>
      <c r="M91" s="260">
        <v>39382.120000000003</v>
      </c>
      <c r="N91" s="194" t="s">
        <v>344</v>
      </c>
      <c r="O91" s="196">
        <v>34808</v>
      </c>
      <c r="P91" s="196">
        <v>41995</v>
      </c>
      <c r="Q91" s="196">
        <v>49182</v>
      </c>
      <c r="R91" s="197">
        <f t="shared" si="18"/>
        <v>1.1314100206849</v>
      </c>
      <c r="S91" s="197">
        <f t="shared" si="16"/>
        <v>0.93778116442433634</v>
      </c>
      <c r="T91" s="201"/>
      <c r="U91" s="188">
        <v>69</v>
      </c>
      <c r="V91" s="210">
        <f>VLOOKUP(U91,'Prop Grds'!$A$2:$D$46,2)</f>
        <v>40584.355715997961</v>
      </c>
      <c r="W91" s="210">
        <f>VLOOKUP(U91,'Prop Grds'!$A$2:$D$46,3)</f>
        <v>50730.444644997449</v>
      </c>
      <c r="X91" s="210">
        <f>VLOOKUP(U91,'Prop Grds'!$A$2:$D$46,4)</f>
        <v>60876.533573996945</v>
      </c>
      <c r="Y91" s="201"/>
      <c r="Z91" s="196">
        <f t="shared" si="19"/>
        <v>45917.546740120597</v>
      </c>
      <c r="AA91" s="201"/>
      <c r="AB91" s="265">
        <f>VLOOKUP(L91,TIP!$A$2:$B$60,2)</f>
        <v>0.82300000000000006</v>
      </c>
      <c r="AC91" s="196">
        <f t="shared" si="20"/>
        <v>41751.155942832906</v>
      </c>
      <c r="AD91" s="196">
        <f t="shared" si="21"/>
        <v>41751.155942832906</v>
      </c>
      <c r="AE91" s="196">
        <f t="shared" si="22"/>
        <v>2369.0359428329029</v>
      </c>
    </row>
    <row r="92" spans="1:31" ht="15.75">
      <c r="A92" s="189" t="s">
        <v>637</v>
      </c>
      <c r="B92" s="190" t="s">
        <v>638</v>
      </c>
      <c r="C92" s="190" t="s">
        <v>639</v>
      </c>
      <c r="D92" s="191" t="s">
        <v>376</v>
      </c>
      <c r="E92" s="190" t="s">
        <v>561</v>
      </c>
      <c r="F92" s="190" t="s">
        <v>602</v>
      </c>
      <c r="G92" s="192">
        <v>39307</v>
      </c>
      <c r="H92" s="193">
        <v>37499</v>
      </c>
      <c r="I92" s="193">
        <v>37499</v>
      </c>
      <c r="J92" s="193"/>
      <c r="K92" s="195">
        <f t="shared" si="17"/>
        <v>19.846575342465755</v>
      </c>
      <c r="L92" s="195">
        <f t="shared" si="17"/>
        <v>19.846575342465755</v>
      </c>
      <c r="M92" s="260">
        <v>43470.51</v>
      </c>
      <c r="N92" s="194" t="s">
        <v>344</v>
      </c>
      <c r="O92" s="196">
        <v>34808</v>
      </c>
      <c r="P92" s="196">
        <v>41995</v>
      </c>
      <c r="Q92" s="196">
        <v>49182</v>
      </c>
      <c r="R92" s="197">
        <f t="shared" si="18"/>
        <v>1.2488654906917951</v>
      </c>
      <c r="S92" s="197">
        <f t="shared" si="16"/>
        <v>1.0351353732587214</v>
      </c>
      <c r="T92" s="201"/>
      <c r="U92" s="188">
        <v>69</v>
      </c>
      <c r="V92" s="210">
        <f>VLOOKUP(U92,'Prop Grds'!$A$2:$D$46,2)</f>
        <v>40584.355715997961</v>
      </c>
      <c r="W92" s="210">
        <f>VLOOKUP(U92,'Prop Grds'!$A$2:$D$46,3)</f>
        <v>50730.444644997449</v>
      </c>
      <c r="X92" s="210">
        <f>VLOOKUP(U92,'Prop Grds'!$A$2:$D$46,4)</f>
        <v>60876.533573996945</v>
      </c>
      <c r="Y92" s="201"/>
      <c r="Z92" s="196">
        <f t="shared" si="19"/>
        <v>50684.401315670155</v>
      </c>
      <c r="AA92" s="201"/>
      <c r="AB92" s="265">
        <f>VLOOKUP(L92,TIP!$A$2:$B$60,2)</f>
        <v>1</v>
      </c>
      <c r="AC92" s="196">
        <f t="shared" si="20"/>
        <v>50730.444644997449</v>
      </c>
      <c r="AD92" s="196">
        <f t="shared" si="21"/>
        <v>50730.444644997449</v>
      </c>
      <c r="AE92" s="196">
        <f t="shared" si="22"/>
        <v>7259.9346449974473</v>
      </c>
    </row>
    <row r="93" spans="1:31" ht="15.75">
      <c r="A93" s="189" t="s">
        <v>640</v>
      </c>
      <c r="B93" s="190" t="s">
        <v>641</v>
      </c>
      <c r="C93" s="190" t="s">
        <v>642</v>
      </c>
      <c r="D93" s="191" t="s">
        <v>488</v>
      </c>
      <c r="E93" s="190" t="s">
        <v>561</v>
      </c>
      <c r="F93" s="190" t="s">
        <v>602</v>
      </c>
      <c r="G93" s="192">
        <v>42135</v>
      </c>
      <c r="H93" s="193">
        <v>42135</v>
      </c>
      <c r="I93" s="193">
        <v>42135</v>
      </c>
      <c r="J93" s="193"/>
      <c r="K93" s="195">
        <f t="shared" si="17"/>
        <v>7.1452054794520548</v>
      </c>
      <c r="L93" s="195">
        <f t="shared" si="17"/>
        <v>7.1452054794520548</v>
      </c>
      <c r="M93" s="260">
        <v>39382.120000000003</v>
      </c>
      <c r="N93" s="194" t="s">
        <v>344</v>
      </c>
      <c r="O93" s="196">
        <v>34808</v>
      </c>
      <c r="P93" s="196">
        <v>41995</v>
      </c>
      <c r="Q93" s="196">
        <v>49182</v>
      </c>
      <c r="R93" s="197">
        <f t="shared" si="18"/>
        <v>1.1314100206849</v>
      </c>
      <c r="S93" s="197">
        <f t="shared" si="16"/>
        <v>0.93778116442433634</v>
      </c>
      <c r="T93" s="201"/>
      <c r="U93" s="188">
        <v>69</v>
      </c>
      <c r="V93" s="210">
        <f>VLOOKUP(U93,'Prop Grds'!$A$2:$D$46,2)</f>
        <v>40584.355715997961</v>
      </c>
      <c r="W93" s="210">
        <f>VLOOKUP(U93,'Prop Grds'!$A$2:$D$46,3)</f>
        <v>50730.444644997449</v>
      </c>
      <c r="X93" s="210">
        <f>VLOOKUP(U93,'Prop Grds'!$A$2:$D$46,4)</f>
        <v>60876.533573996945</v>
      </c>
      <c r="Y93" s="201"/>
      <c r="Z93" s="196">
        <f t="shared" si="19"/>
        <v>45917.546740120597</v>
      </c>
      <c r="AA93" s="201"/>
      <c r="AB93" s="265">
        <f>VLOOKUP(L93,TIP!$A$2:$B$60,2)</f>
        <v>0.96700000000000019</v>
      </c>
      <c r="AC93" s="196">
        <f t="shared" si="20"/>
        <v>49056.339971712543</v>
      </c>
      <c r="AD93" s="196">
        <f t="shared" si="21"/>
        <v>49056.339971712543</v>
      </c>
      <c r="AE93" s="196">
        <f t="shared" si="22"/>
        <v>9674.2199717125404</v>
      </c>
    </row>
    <row r="94" spans="1:31" ht="15.75">
      <c r="A94" s="189" t="s">
        <v>643</v>
      </c>
      <c r="B94" s="190" t="s">
        <v>379</v>
      </c>
      <c r="C94" s="190" t="s">
        <v>644</v>
      </c>
      <c r="D94" s="191" t="s">
        <v>360</v>
      </c>
      <c r="E94" s="190" t="s">
        <v>561</v>
      </c>
      <c r="F94" s="190" t="s">
        <v>602</v>
      </c>
      <c r="G94" s="192">
        <v>43031</v>
      </c>
      <c r="H94" s="193">
        <v>43031</v>
      </c>
      <c r="I94" s="193">
        <v>43031</v>
      </c>
      <c r="J94" s="193"/>
      <c r="K94" s="195">
        <f t="shared" si="17"/>
        <v>4.6904109589041099</v>
      </c>
      <c r="L94" s="195">
        <f t="shared" si="17"/>
        <v>4.6904109589041099</v>
      </c>
      <c r="M94" s="260">
        <v>39382.120000000003</v>
      </c>
      <c r="N94" s="194" t="s">
        <v>344</v>
      </c>
      <c r="O94" s="196">
        <v>34808</v>
      </c>
      <c r="P94" s="196">
        <v>41995</v>
      </c>
      <c r="Q94" s="196">
        <v>49182</v>
      </c>
      <c r="R94" s="197">
        <f t="shared" si="18"/>
        <v>1.1314100206849</v>
      </c>
      <c r="S94" s="197">
        <f t="shared" si="16"/>
        <v>0.93778116442433634</v>
      </c>
      <c r="T94" s="201"/>
      <c r="U94" s="188">
        <v>69</v>
      </c>
      <c r="V94" s="210">
        <f>VLOOKUP(U94,'Prop Grds'!$A$2:$D$46,2)</f>
        <v>40584.355715997961</v>
      </c>
      <c r="W94" s="210">
        <f>VLOOKUP(U94,'Prop Grds'!$A$2:$D$46,3)</f>
        <v>50730.444644997449</v>
      </c>
      <c r="X94" s="210">
        <f>VLOOKUP(U94,'Prop Grds'!$A$2:$D$46,4)</f>
        <v>60876.533573996945</v>
      </c>
      <c r="Y94" s="201"/>
      <c r="Z94" s="196">
        <f t="shared" si="19"/>
        <v>45917.546740120597</v>
      </c>
      <c r="AA94" s="201"/>
      <c r="AB94" s="265">
        <f>VLOOKUP(L94,TIP!$A$2:$B$60,2)</f>
        <v>0.89500000000000013</v>
      </c>
      <c r="AC94" s="196">
        <f t="shared" si="20"/>
        <v>45403.747957272724</v>
      </c>
      <c r="AD94" s="196">
        <f t="shared" si="21"/>
        <v>45403.747957272724</v>
      </c>
      <c r="AE94" s="196">
        <f t="shared" si="22"/>
        <v>6021.6279572727217</v>
      </c>
    </row>
    <row r="95" spans="1:31" ht="15.75">
      <c r="A95" s="189" t="s">
        <v>645</v>
      </c>
      <c r="B95" s="190" t="s">
        <v>646</v>
      </c>
      <c r="C95" s="190" t="s">
        <v>465</v>
      </c>
      <c r="D95" s="191" t="s">
        <v>352</v>
      </c>
      <c r="E95" s="190" t="s">
        <v>561</v>
      </c>
      <c r="F95" s="190" t="s">
        <v>602</v>
      </c>
      <c r="G95" s="192">
        <v>39579</v>
      </c>
      <c r="H95" s="193">
        <v>39579</v>
      </c>
      <c r="I95" s="193">
        <v>39579</v>
      </c>
      <c r="J95" s="193"/>
      <c r="K95" s="195">
        <f t="shared" si="17"/>
        <v>14.147945205479452</v>
      </c>
      <c r="L95" s="195">
        <f t="shared" si="17"/>
        <v>14.147945205479452</v>
      </c>
      <c r="M95" s="260">
        <v>40366.69</v>
      </c>
      <c r="N95" s="194" t="s">
        <v>344</v>
      </c>
      <c r="O95" s="196">
        <v>34808</v>
      </c>
      <c r="P95" s="196">
        <v>41995</v>
      </c>
      <c r="Q95" s="196">
        <v>49182</v>
      </c>
      <c r="R95" s="197">
        <f t="shared" si="18"/>
        <v>1.1596957595954953</v>
      </c>
      <c r="S95" s="197">
        <f t="shared" si="16"/>
        <v>0.96122609834504114</v>
      </c>
      <c r="T95" s="201"/>
      <c r="U95" s="188">
        <v>69</v>
      </c>
      <c r="V95" s="210">
        <f>VLOOKUP(U95,'Prop Grds'!$A$2:$D$46,2)</f>
        <v>40584.355715997961</v>
      </c>
      <c r="W95" s="210">
        <f>VLOOKUP(U95,'Prop Grds'!$A$2:$D$46,3)</f>
        <v>50730.444644997449</v>
      </c>
      <c r="X95" s="210">
        <f>VLOOKUP(U95,'Prop Grds'!$A$2:$D$46,4)</f>
        <v>60876.533573996945</v>
      </c>
      <c r="Y95" s="201"/>
      <c r="Z95" s="196">
        <f t="shared" si="19"/>
        <v>47065.505229758041</v>
      </c>
      <c r="AA95" s="201"/>
      <c r="AB95" s="265">
        <f>VLOOKUP(L95,TIP!$A$2:$B$60,2)</f>
        <v>1</v>
      </c>
      <c r="AC95" s="196">
        <f t="shared" si="20"/>
        <v>50730.444644997449</v>
      </c>
      <c r="AD95" s="196">
        <f t="shared" si="21"/>
        <v>50730.444644997449</v>
      </c>
      <c r="AE95" s="196">
        <f t="shared" si="22"/>
        <v>10363.754644997447</v>
      </c>
    </row>
    <row r="96" spans="1:31" ht="15.75">
      <c r="A96" s="189" t="s">
        <v>647</v>
      </c>
      <c r="B96" s="190" t="s">
        <v>648</v>
      </c>
      <c r="C96" s="190" t="s">
        <v>450</v>
      </c>
      <c r="D96" s="191" t="s">
        <v>381</v>
      </c>
      <c r="E96" s="190" t="s">
        <v>561</v>
      </c>
      <c r="F96" s="190" t="s">
        <v>602</v>
      </c>
      <c r="G96" s="192">
        <v>42835</v>
      </c>
      <c r="H96" s="193">
        <v>42835</v>
      </c>
      <c r="I96" s="193">
        <v>42835</v>
      </c>
      <c r="J96" s="193"/>
      <c r="K96" s="195">
        <f t="shared" si="17"/>
        <v>5.2273972602739729</v>
      </c>
      <c r="L96" s="195">
        <f t="shared" si="17"/>
        <v>5.2273972602739729</v>
      </c>
      <c r="M96" s="260">
        <v>39382.120000000003</v>
      </c>
      <c r="N96" s="194" t="s">
        <v>344</v>
      </c>
      <c r="O96" s="196">
        <v>34808</v>
      </c>
      <c r="P96" s="196">
        <v>41995</v>
      </c>
      <c r="Q96" s="196">
        <v>49182</v>
      </c>
      <c r="R96" s="197">
        <f t="shared" si="18"/>
        <v>1.1314100206849</v>
      </c>
      <c r="S96" s="197">
        <f t="shared" si="16"/>
        <v>0.93778116442433634</v>
      </c>
      <c r="T96" s="201"/>
      <c r="U96" s="188">
        <v>69</v>
      </c>
      <c r="V96" s="210">
        <f>VLOOKUP(U96,'Prop Grds'!$A$2:$D$46,2)</f>
        <v>40584.355715997961</v>
      </c>
      <c r="W96" s="210">
        <f>VLOOKUP(U96,'Prop Grds'!$A$2:$D$46,3)</f>
        <v>50730.444644997449</v>
      </c>
      <c r="X96" s="210">
        <f>VLOOKUP(U96,'Prop Grds'!$A$2:$D$46,4)</f>
        <v>60876.533573996945</v>
      </c>
      <c r="Y96" s="201"/>
      <c r="Z96" s="196">
        <f t="shared" si="19"/>
        <v>45917.546740120597</v>
      </c>
      <c r="AA96" s="201"/>
      <c r="AB96" s="265">
        <f>VLOOKUP(L96,TIP!$A$2:$B$60,2)</f>
        <v>0.91900000000000015</v>
      </c>
      <c r="AC96" s="196">
        <f t="shared" si="20"/>
        <v>46621.278628752661</v>
      </c>
      <c r="AD96" s="196">
        <f t="shared" si="21"/>
        <v>46621.278628752661</v>
      </c>
      <c r="AE96" s="196">
        <f t="shared" si="22"/>
        <v>7239.1586287526588</v>
      </c>
    </row>
    <row r="97" spans="1:31" ht="15.75">
      <c r="A97" s="189" t="s">
        <v>649</v>
      </c>
      <c r="B97" s="190" t="s">
        <v>650</v>
      </c>
      <c r="C97" s="190" t="s">
        <v>651</v>
      </c>
      <c r="D97" s="191" t="s">
        <v>397</v>
      </c>
      <c r="E97" s="190" t="s">
        <v>561</v>
      </c>
      <c r="F97" s="190" t="s">
        <v>602</v>
      </c>
      <c r="G97" s="192">
        <v>42023</v>
      </c>
      <c r="H97" s="193">
        <v>42023</v>
      </c>
      <c r="I97" s="193">
        <v>42023</v>
      </c>
      <c r="J97" s="193"/>
      <c r="K97" s="195">
        <f t="shared" si="17"/>
        <v>7.4520547945205475</v>
      </c>
      <c r="L97" s="195">
        <f t="shared" si="17"/>
        <v>7.4520547945205475</v>
      </c>
      <c r="M97" s="260">
        <v>39382.120000000003</v>
      </c>
      <c r="N97" s="194" t="s">
        <v>344</v>
      </c>
      <c r="O97" s="196">
        <v>34808</v>
      </c>
      <c r="P97" s="196">
        <v>41995</v>
      </c>
      <c r="Q97" s="196">
        <v>49182</v>
      </c>
      <c r="R97" s="197">
        <f t="shared" si="18"/>
        <v>1.1314100206849</v>
      </c>
      <c r="S97" s="197">
        <f t="shared" si="16"/>
        <v>0.93778116442433634</v>
      </c>
      <c r="T97" s="201"/>
      <c r="U97" s="188">
        <v>69</v>
      </c>
      <c r="V97" s="210">
        <f>VLOOKUP(U97,'Prop Grds'!$A$2:$D$46,2)</f>
        <v>40584.355715997961</v>
      </c>
      <c r="W97" s="210">
        <f>VLOOKUP(U97,'Prop Grds'!$A$2:$D$46,3)</f>
        <v>50730.444644997449</v>
      </c>
      <c r="X97" s="210">
        <f>VLOOKUP(U97,'Prop Grds'!$A$2:$D$46,4)</f>
        <v>60876.533573996945</v>
      </c>
      <c r="Y97" s="201"/>
      <c r="Z97" s="196">
        <f t="shared" si="19"/>
        <v>45917.546740120597</v>
      </c>
      <c r="AA97" s="201"/>
      <c r="AB97" s="265">
        <f>VLOOKUP(L97,TIP!$A$2:$B$60,2)</f>
        <v>0.96700000000000019</v>
      </c>
      <c r="AC97" s="196">
        <f t="shared" si="20"/>
        <v>49056.339971712543</v>
      </c>
      <c r="AD97" s="196">
        <f t="shared" si="21"/>
        <v>49056.339971712543</v>
      </c>
      <c r="AE97" s="196">
        <f t="shared" si="22"/>
        <v>9674.2199717125404</v>
      </c>
    </row>
    <row r="98" spans="1:31" ht="15.75">
      <c r="A98" s="189" t="s">
        <v>652</v>
      </c>
      <c r="B98" s="190" t="s">
        <v>500</v>
      </c>
      <c r="C98" s="190" t="s">
        <v>653</v>
      </c>
      <c r="D98" s="191" t="s">
        <v>381</v>
      </c>
      <c r="E98" s="190" t="s">
        <v>561</v>
      </c>
      <c r="F98" s="190" t="s">
        <v>602</v>
      </c>
      <c r="G98" s="192">
        <v>44601</v>
      </c>
      <c r="H98" s="193">
        <v>44601</v>
      </c>
      <c r="I98" s="193">
        <v>44601</v>
      </c>
      <c r="J98" s="193"/>
      <c r="K98" s="195">
        <f t="shared" si="17"/>
        <v>0.38904109589041097</v>
      </c>
      <c r="L98" s="195">
        <f t="shared" si="17"/>
        <v>0.38904109589041097</v>
      </c>
      <c r="M98" s="260">
        <v>39382.120000000003</v>
      </c>
      <c r="N98" s="194" t="s">
        <v>344</v>
      </c>
      <c r="O98" s="196">
        <v>34808</v>
      </c>
      <c r="P98" s="196">
        <v>41995</v>
      </c>
      <c r="Q98" s="196">
        <v>49182</v>
      </c>
      <c r="R98" s="197">
        <f t="shared" si="18"/>
        <v>1.1314100206849</v>
      </c>
      <c r="S98" s="197">
        <f t="shared" si="16"/>
        <v>0.93778116442433634</v>
      </c>
      <c r="T98" s="201"/>
      <c r="U98" s="188">
        <v>69</v>
      </c>
      <c r="V98" s="210">
        <f>VLOOKUP(U98,'Prop Grds'!$A$2:$D$46,2)</f>
        <v>40584.355715997961</v>
      </c>
      <c r="W98" s="210">
        <f>VLOOKUP(U98,'Prop Grds'!$A$2:$D$46,3)</f>
        <v>50730.444644997449</v>
      </c>
      <c r="X98" s="210">
        <f>VLOOKUP(U98,'Prop Grds'!$A$2:$D$46,4)</f>
        <v>60876.533573996945</v>
      </c>
      <c r="Y98" s="201"/>
      <c r="Z98" s="196">
        <f t="shared" si="19"/>
        <v>45917.546740120597</v>
      </c>
      <c r="AA98" s="201"/>
      <c r="AB98" s="265">
        <f>VLOOKUP(L98,TIP!$A$2:$B$60,2)</f>
        <v>0.8</v>
      </c>
      <c r="AC98" s="196">
        <f t="shared" si="20"/>
        <v>40584.355715997961</v>
      </c>
      <c r="AD98" s="196">
        <f t="shared" si="21"/>
        <v>40584.355715997961</v>
      </c>
      <c r="AE98" s="196">
        <f t="shared" si="22"/>
        <v>1202.2357159979583</v>
      </c>
    </row>
    <row r="99" spans="1:31" ht="15.75">
      <c r="A99" s="189" t="s">
        <v>654</v>
      </c>
      <c r="B99" s="190" t="s">
        <v>655</v>
      </c>
      <c r="C99" s="190" t="s">
        <v>544</v>
      </c>
      <c r="D99" s="191" t="s">
        <v>413</v>
      </c>
      <c r="E99" s="190" t="s">
        <v>561</v>
      </c>
      <c r="F99" s="190" t="s">
        <v>602</v>
      </c>
      <c r="G99" s="192">
        <v>43017</v>
      </c>
      <c r="H99" s="193">
        <v>43017</v>
      </c>
      <c r="I99" s="193">
        <v>43017</v>
      </c>
      <c r="J99" s="193"/>
      <c r="K99" s="195">
        <f t="shared" si="17"/>
        <v>4.7287671232876711</v>
      </c>
      <c r="L99" s="195">
        <f t="shared" si="17"/>
        <v>4.7287671232876711</v>
      </c>
      <c r="M99" s="260">
        <v>39382.120000000003</v>
      </c>
      <c r="N99" s="194" t="s">
        <v>344</v>
      </c>
      <c r="O99" s="196">
        <v>34808</v>
      </c>
      <c r="P99" s="196">
        <v>41995</v>
      </c>
      <c r="Q99" s="196">
        <v>49182</v>
      </c>
      <c r="R99" s="197">
        <f t="shared" si="18"/>
        <v>1.1314100206849</v>
      </c>
      <c r="S99" s="197">
        <f t="shared" si="16"/>
        <v>0.93778116442433634</v>
      </c>
      <c r="T99" s="201"/>
      <c r="U99" s="188">
        <v>69</v>
      </c>
      <c r="V99" s="210">
        <f>VLOOKUP(U99,'Prop Grds'!$A$2:$D$46,2)</f>
        <v>40584.355715997961</v>
      </c>
      <c r="W99" s="210">
        <f>VLOOKUP(U99,'Prop Grds'!$A$2:$D$46,3)</f>
        <v>50730.444644997449</v>
      </c>
      <c r="X99" s="210">
        <f>VLOOKUP(U99,'Prop Grds'!$A$2:$D$46,4)</f>
        <v>60876.533573996945</v>
      </c>
      <c r="Y99" s="201"/>
      <c r="Z99" s="196">
        <f t="shared" si="19"/>
        <v>45917.546740120597</v>
      </c>
      <c r="AA99" s="201"/>
      <c r="AB99" s="265">
        <f>VLOOKUP(L99,TIP!$A$2:$B$60,2)</f>
        <v>0.89500000000000013</v>
      </c>
      <c r="AC99" s="196">
        <f t="shared" si="20"/>
        <v>45403.747957272724</v>
      </c>
      <c r="AD99" s="196">
        <f t="shared" si="21"/>
        <v>45403.747957272724</v>
      </c>
      <c r="AE99" s="196">
        <f t="shared" si="22"/>
        <v>6021.6279572727217</v>
      </c>
    </row>
    <row r="100" spans="1:31" ht="15.75">
      <c r="A100" s="189" t="s">
        <v>656</v>
      </c>
      <c r="B100" s="190" t="s">
        <v>596</v>
      </c>
      <c r="C100" s="190" t="s">
        <v>346</v>
      </c>
      <c r="D100" s="191" t="s">
        <v>392</v>
      </c>
      <c r="E100" s="190" t="s">
        <v>561</v>
      </c>
      <c r="F100" s="190" t="s">
        <v>602</v>
      </c>
      <c r="G100" s="192">
        <v>43549</v>
      </c>
      <c r="H100" s="193">
        <v>43549</v>
      </c>
      <c r="I100" s="198">
        <v>43633</v>
      </c>
      <c r="J100" s="198"/>
      <c r="K100" s="195">
        <f t="shared" si="17"/>
        <v>3.2712328767123289</v>
      </c>
      <c r="L100" s="195">
        <f t="shared" si="17"/>
        <v>3.0410958904109591</v>
      </c>
      <c r="M100" s="260">
        <v>39382.120000000003</v>
      </c>
      <c r="N100" s="194" t="s">
        <v>344</v>
      </c>
      <c r="O100" s="196">
        <v>34808</v>
      </c>
      <c r="P100" s="196">
        <v>41995</v>
      </c>
      <c r="Q100" s="196">
        <v>49182</v>
      </c>
      <c r="R100" s="197">
        <f t="shared" si="18"/>
        <v>1.1314100206849</v>
      </c>
      <c r="S100" s="197">
        <f t="shared" si="16"/>
        <v>0.93778116442433634</v>
      </c>
      <c r="T100" s="201"/>
      <c r="U100" s="188">
        <v>69</v>
      </c>
      <c r="V100" s="210">
        <f>VLOOKUP(U100,'Prop Grds'!$A$2:$D$46,2)</f>
        <v>40584.355715997961</v>
      </c>
      <c r="W100" s="210">
        <f>VLOOKUP(U100,'Prop Grds'!$A$2:$D$46,3)</f>
        <v>50730.444644997449</v>
      </c>
      <c r="X100" s="210">
        <f>VLOOKUP(U100,'Prop Grds'!$A$2:$D$46,4)</f>
        <v>60876.533573996945</v>
      </c>
      <c r="Y100" s="201"/>
      <c r="Z100" s="196">
        <f t="shared" si="19"/>
        <v>45917.546740120597</v>
      </c>
      <c r="AA100" s="201"/>
      <c r="AB100" s="265">
        <f>VLOOKUP(L100,TIP!$A$2:$B$60,2)</f>
        <v>0.87100000000000011</v>
      </c>
      <c r="AC100" s="196">
        <f t="shared" si="20"/>
        <v>44186.217285792787</v>
      </c>
      <c r="AD100" s="196">
        <f t="shared" si="21"/>
        <v>44186.217285792787</v>
      </c>
      <c r="AE100" s="196">
        <f t="shared" si="22"/>
        <v>4804.0972857927845</v>
      </c>
    </row>
    <row r="101" spans="1:31" ht="15.75">
      <c r="A101" s="189" t="s">
        <v>657</v>
      </c>
      <c r="B101" s="190" t="s">
        <v>658</v>
      </c>
      <c r="C101" s="190" t="s">
        <v>659</v>
      </c>
      <c r="D101" s="191" t="s">
        <v>367</v>
      </c>
      <c r="E101" s="190" t="s">
        <v>561</v>
      </c>
      <c r="F101" s="190" t="s">
        <v>602</v>
      </c>
      <c r="G101" s="192">
        <v>43381</v>
      </c>
      <c r="H101" s="193">
        <v>43381</v>
      </c>
      <c r="I101" s="198">
        <v>43563</v>
      </c>
      <c r="J101" s="198"/>
      <c r="K101" s="195">
        <f t="shared" si="17"/>
        <v>3.7315068493150685</v>
      </c>
      <c r="L101" s="195">
        <f t="shared" si="17"/>
        <v>3.2328767123287672</v>
      </c>
      <c r="M101" s="260">
        <v>39382.120000000003</v>
      </c>
      <c r="N101" s="194" t="s">
        <v>344</v>
      </c>
      <c r="O101" s="196">
        <v>34808</v>
      </c>
      <c r="P101" s="196">
        <v>41995</v>
      </c>
      <c r="Q101" s="196">
        <v>49182</v>
      </c>
      <c r="R101" s="197">
        <f t="shared" si="18"/>
        <v>1.1314100206849</v>
      </c>
      <c r="S101" s="197">
        <f t="shared" si="16"/>
        <v>0.93778116442433634</v>
      </c>
      <c r="T101" s="201"/>
      <c r="U101" s="188">
        <v>69</v>
      </c>
      <c r="V101" s="210">
        <f>VLOOKUP(U101,'Prop Grds'!$A$2:$D$46,2)</f>
        <v>40584.355715997961</v>
      </c>
      <c r="W101" s="210">
        <f>VLOOKUP(U101,'Prop Grds'!$A$2:$D$46,3)</f>
        <v>50730.444644997449</v>
      </c>
      <c r="X101" s="210">
        <f>VLOOKUP(U101,'Prop Grds'!$A$2:$D$46,4)</f>
        <v>60876.533573996945</v>
      </c>
      <c r="Y101" s="201"/>
      <c r="Z101" s="196">
        <f t="shared" si="19"/>
        <v>45917.546740120597</v>
      </c>
      <c r="AA101" s="201"/>
      <c r="AB101" s="265">
        <f>VLOOKUP(L101,TIP!$A$2:$B$60,2)</f>
        <v>0.87100000000000011</v>
      </c>
      <c r="AC101" s="196">
        <f t="shared" si="20"/>
        <v>44186.217285792787</v>
      </c>
      <c r="AD101" s="196">
        <f t="shared" si="21"/>
        <v>44186.217285792787</v>
      </c>
      <c r="AE101" s="196">
        <f t="shared" si="22"/>
        <v>4804.0972857927845</v>
      </c>
    </row>
    <row r="102" spans="1:31" ht="15.75">
      <c r="A102" s="189" t="s">
        <v>660</v>
      </c>
      <c r="B102" s="190" t="s">
        <v>383</v>
      </c>
      <c r="C102" s="190" t="s">
        <v>661</v>
      </c>
      <c r="D102" s="191" t="s">
        <v>488</v>
      </c>
      <c r="E102" s="190" t="s">
        <v>561</v>
      </c>
      <c r="F102" s="190" t="s">
        <v>602</v>
      </c>
      <c r="G102" s="192">
        <v>43017</v>
      </c>
      <c r="H102" s="193">
        <v>43017</v>
      </c>
      <c r="I102" s="193">
        <v>43017</v>
      </c>
      <c r="J102" s="193"/>
      <c r="K102" s="195">
        <f t="shared" si="17"/>
        <v>4.7287671232876711</v>
      </c>
      <c r="L102" s="195">
        <f t="shared" si="17"/>
        <v>4.7287671232876711</v>
      </c>
      <c r="M102" s="260">
        <v>39382.120000000003</v>
      </c>
      <c r="N102" s="194" t="s">
        <v>344</v>
      </c>
      <c r="O102" s="196">
        <v>34808</v>
      </c>
      <c r="P102" s="196">
        <v>41995</v>
      </c>
      <c r="Q102" s="196">
        <v>49182</v>
      </c>
      <c r="R102" s="197">
        <f t="shared" si="18"/>
        <v>1.1314100206849</v>
      </c>
      <c r="S102" s="197">
        <f t="shared" si="16"/>
        <v>0.93778116442433634</v>
      </c>
      <c r="T102" s="201"/>
      <c r="U102" s="188">
        <v>69</v>
      </c>
      <c r="V102" s="210">
        <f>VLOOKUP(U102,'Prop Grds'!$A$2:$D$46,2)</f>
        <v>40584.355715997961</v>
      </c>
      <c r="W102" s="210">
        <f>VLOOKUP(U102,'Prop Grds'!$A$2:$D$46,3)</f>
        <v>50730.444644997449</v>
      </c>
      <c r="X102" s="210">
        <f>VLOOKUP(U102,'Prop Grds'!$A$2:$D$46,4)</f>
        <v>60876.533573996945</v>
      </c>
      <c r="Y102" s="201"/>
      <c r="Z102" s="196">
        <f t="shared" si="19"/>
        <v>45917.546740120597</v>
      </c>
      <c r="AA102" s="201"/>
      <c r="AB102" s="265">
        <f>VLOOKUP(L102,TIP!$A$2:$B$60,2)</f>
        <v>0.89500000000000013</v>
      </c>
      <c r="AC102" s="196">
        <f t="shared" si="20"/>
        <v>45403.747957272724</v>
      </c>
      <c r="AD102" s="196">
        <f t="shared" si="21"/>
        <v>45403.747957272724</v>
      </c>
      <c r="AE102" s="196">
        <f t="shared" si="22"/>
        <v>6021.6279572727217</v>
      </c>
    </row>
    <row r="103" spans="1:31" ht="15.75">
      <c r="A103" s="189" t="s">
        <v>662</v>
      </c>
      <c r="B103" s="190" t="s">
        <v>663</v>
      </c>
      <c r="C103" s="190" t="s">
        <v>664</v>
      </c>
      <c r="D103" s="191" t="s">
        <v>381</v>
      </c>
      <c r="E103" s="190" t="s">
        <v>561</v>
      </c>
      <c r="F103" s="190" t="s">
        <v>602</v>
      </c>
      <c r="G103" s="192">
        <v>42037</v>
      </c>
      <c r="H103" s="193">
        <v>42037</v>
      </c>
      <c r="I103" s="193">
        <v>42037</v>
      </c>
      <c r="J103" s="193"/>
      <c r="K103" s="195">
        <f t="shared" si="17"/>
        <v>7.4136986301369863</v>
      </c>
      <c r="L103" s="195">
        <f t="shared" si="17"/>
        <v>7.4136986301369863</v>
      </c>
      <c r="M103" s="260">
        <v>39382.120000000003</v>
      </c>
      <c r="N103" s="194" t="s">
        <v>344</v>
      </c>
      <c r="O103" s="196">
        <v>34808</v>
      </c>
      <c r="P103" s="196">
        <v>41995</v>
      </c>
      <c r="Q103" s="196">
        <v>49182</v>
      </c>
      <c r="R103" s="197">
        <f t="shared" si="18"/>
        <v>1.1314100206849</v>
      </c>
      <c r="S103" s="197">
        <f t="shared" si="16"/>
        <v>0.93778116442433634</v>
      </c>
      <c r="T103" s="201"/>
      <c r="U103" s="188">
        <v>69</v>
      </c>
      <c r="V103" s="210">
        <f>VLOOKUP(U103,'Prop Grds'!$A$2:$D$46,2)</f>
        <v>40584.355715997961</v>
      </c>
      <c r="W103" s="210">
        <f>VLOOKUP(U103,'Prop Grds'!$A$2:$D$46,3)</f>
        <v>50730.444644997449</v>
      </c>
      <c r="X103" s="210">
        <f>VLOOKUP(U103,'Prop Grds'!$A$2:$D$46,4)</f>
        <v>60876.533573996945</v>
      </c>
      <c r="Y103" s="201"/>
      <c r="Z103" s="196">
        <f t="shared" si="19"/>
        <v>45917.546740120597</v>
      </c>
      <c r="AA103" s="201"/>
      <c r="AB103" s="265">
        <f>VLOOKUP(L103,TIP!$A$2:$B$60,2)</f>
        <v>0.96700000000000019</v>
      </c>
      <c r="AC103" s="196">
        <f t="shared" si="20"/>
        <v>49056.339971712543</v>
      </c>
      <c r="AD103" s="196">
        <f t="shared" si="21"/>
        <v>49056.339971712543</v>
      </c>
      <c r="AE103" s="196">
        <f t="shared" si="22"/>
        <v>9674.2199717125404</v>
      </c>
    </row>
    <row r="104" spans="1:31" ht="15.75">
      <c r="A104" s="189" t="s">
        <v>665</v>
      </c>
      <c r="B104" s="190" t="s">
        <v>666</v>
      </c>
      <c r="C104" s="190" t="s">
        <v>667</v>
      </c>
      <c r="D104" s="191" t="s">
        <v>376</v>
      </c>
      <c r="E104" s="190" t="s">
        <v>561</v>
      </c>
      <c r="F104" s="190" t="s">
        <v>602</v>
      </c>
      <c r="G104" s="192">
        <v>44572</v>
      </c>
      <c r="H104" s="193">
        <v>44572</v>
      </c>
      <c r="I104" s="193">
        <v>44572</v>
      </c>
      <c r="J104" s="193"/>
      <c r="K104" s="195">
        <f t="shared" si="17"/>
        <v>0.46849315068493153</v>
      </c>
      <c r="L104" s="195">
        <f t="shared" si="17"/>
        <v>0.46849315068493153</v>
      </c>
      <c r="M104" s="260">
        <v>39382.120000000003</v>
      </c>
      <c r="N104" s="194" t="s">
        <v>344</v>
      </c>
      <c r="O104" s="196">
        <v>34808</v>
      </c>
      <c r="P104" s="196">
        <v>41995</v>
      </c>
      <c r="Q104" s="196">
        <v>49182</v>
      </c>
      <c r="R104" s="197">
        <f t="shared" si="18"/>
        <v>1.1314100206849</v>
      </c>
      <c r="S104" s="197">
        <f t="shared" si="16"/>
        <v>0.93778116442433634</v>
      </c>
      <c r="T104" s="201"/>
      <c r="U104" s="188">
        <v>69</v>
      </c>
      <c r="V104" s="210">
        <f>VLOOKUP(U104,'Prop Grds'!$A$2:$D$46,2)</f>
        <v>40584.355715997961</v>
      </c>
      <c r="W104" s="210">
        <f>VLOOKUP(U104,'Prop Grds'!$A$2:$D$46,3)</f>
        <v>50730.444644997449</v>
      </c>
      <c r="X104" s="210">
        <f>VLOOKUP(U104,'Prop Grds'!$A$2:$D$46,4)</f>
        <v>60876.533573996945</v>
      </c>
      <c r="Y104" s="201"/>
      <c r="Z104" s="196">
        <f t="shared" si="19"/>
        <v>45917.546740120597</v>
      </c>
      <c r="AA104" s="201"/>
      <c r="AB104" s="265">
        <f>VLOOKUP(L104,TIP!$A$2:$B$60,2)</f>
        <v>0.8</v>
      </c>
      <c r="AC104" s="196">
        <f t="shared" si="20"/>
        <v>40584.355715997961</v>
      </c>
      <c r="AD104" s="196">
        <f t="shared" si="21"/>
        <v>40584.355715997961</v>
      </c>
      <c r="AE104" s="196">
        <f t="shared" si="22"/>
        <v>1202.2357159979583</v>
      </c>
    </row>
    <row r="105" spans="1:31" s="277" customFormat="1" ht="15.75">
      <c r="A105" s="267" t="s">
        <v>668</v>
      </c>
      <c r="B105" s="268" t="s">
        <v>669</v>
      </c>
      <c r="C105" s="268" t="s">
        <v>366</v>
      </c>
      <c r="D105" s="269" t="s">
        <v>488</v>
      </c>
      <c r="E105" s="268" t="s">
        <v>561</v>
      </c>
      <c r="F105" s="268" t="s">
        <v>670</v>
      </c>
      <c r="G105" s="270">
        <v>44537</v>
      </c>
      <c r="H105" s="271">
        <v>44537</v>
      </c>
      <c r="I105" s="271">
        <v>44537</v>
      </c>
      <c r="J105" s="271"/>
      <c r="K105" s="272">
        <f t="shared" si="17"/>
        <v>0.56438356164383563</v>
      </c>
      <c r="L105" s="272">
        <f t="shared" si="17"/>
        <v>0.56438356164383563</v>
      </c>
      <c r="M105" s="273">
        <v>31534.35</v>
      </c>
      <c r="N105" s="274" t="s">
        <v>436</v>
      </c>
      <c r="O105" s="275">
        <v>31534</v>
      </c>
      <c r="P105" s="275">
        <v>38045</v>
      </c>
      <c r="Q105" s="275">
        <v>44557</v>
      </c>
      <c r="R105" s="276">
        <f t="shared" si="18"/>
        <v>1.0000110991310966</v>
      </c>
      <c r="S105" s="276">
        <f t="shared" si="16"/>
        <v>0.82886975949533448</v>
      </c>
      <c r="U105" s="278">
        <v>64</v>
      </c>
      <c r="V105" s="279">
        <f>VLOOKUP(U105,'Prop Grds'!$A$2:$D$46,2)</f>
        <v>31647.912975827454</v>
      </c>
      <c r="W105" s="279">
        <f>VLOOKUP(U105,'Prop Grds'!$A$2:$D$46,3)</f>
        <v>39559.891219784316</v>
      </c>
      <c r="X105" s="279">
        <f>VLOOKUP(U105,'Prop Grds'!$A$2:$D$46,4)</f>
        <v>47471.869463741183</v>
      </c>
      <c r="Z105" s="275">
        <f t="shared" si="19"/>
        <v>31648.264240162509</v>
      </c>
      <c r="AB105" s="280">
        <f>VLOOKUP(L105,TIP!$A$2:$B$60,2)</f>
        <v>0.8</v>
      </c>
      <c r="AC105" s="275">
        <f t="shared" si="20"/>
        <v>31647.912975827454</v>
      </c>
      <c r="AD105" s="275">
        <f t="shared" si="21"/>
        <v>31647.912975827454</v>
      </c>
      <c r="AE105" s="275">
        <f t="shared" si="22"/>
        <v>113.56297582745538</v>
      </c>
    </row>
    <row r="106" spans="1:31" ht="15.75">
      <c r="A106" s="189" t="s">
        <v>671</v>
      </c>
      <c r="B106" s="190" t="s">
        <v>672</v>
      </c>
      <c r="C106" s="190" t="s">
        <v>673</v>
      </c>
      <c r="D106" s="191" t="s">
        <v>392</v>
      </c>
      <c r="E106" s="190" t="s">
        <v>561</v>
      </c>
      <c r="F106" s="190" t="s">
        <v>670</v>
      </c>
      <c r="G106" s="192">
        <v>44571</v>
      </c>
      <c r="H106" s="193">
        <v>44571</v>
      </c>
      <c r="I106" s="193">
        <v>44571</v>
      </c>
      <c r="J106" s="193"/>
      <c r="K106" s="195">
        <f t="shared" si="17"/>
        <v>0.47123287671232877</v>
      </c>
      <c r="L106" s="195">
        <f t="shared" si="17"/>
        <v>0.47123287671232877</v>
      </c>
      <c r="M106" s="260">
        <v>32322.71</v>
      </c>
      <c r="N106" s="194" t="s">
        <v>436</v>
      </c>
      <c r="O106" s="196">
        <v>31534</v>
      </c>
      <c r="P106" s="196">
        <v>38045</v>
      </c>
      <c r="Q106" s="196">
        <v>44557</v>
      </c>
      <c r="R106" s="197">
        <f t="shared" si="18"/>
        <v>1.0250114162491279</v>
      </c>
      <c r="S106" s="197">
        <f t="shared" si="16"/>
        <v>0.84959153633854645</v>
      </c>
      <c r="T106" s="201"/>
      <c r="U106" s="188">
        <v>64</v>
      </c>
      <c r="V106" s="210">
        <f>VLOOKUP(U106,'Prop Grds'!$A$2:$D$46,2)</f>
        <v>31647.912975827454</v>
      </c>
      <c r="W106" s="210">
        <f>VLOOKUP(U106,'Prop Grds'!$A$2:$D$46,3)</f>
        <v>39559.891219784316</v>
      </c>
      <c r="X106" s="210">
        <f>VLOOKUP(U106,'Prop Grds'!$A$2:$D$46,4)</f>
        <v>47471.869463741183</v>
      </c>
      <c r="Y106" s="201"/>
      <c r="Z106" s="196">
        <f t="shared" si="19"/>
        <v>32439.472100682051</v>
      </c>
      <c r="AA106" s="201"/>
      <c r="AB106" s="265">
        <f>VLOOKUP(L106,TIP!$A$2:$B$60,2)</f>
        <v>0.8</v>
      </c>
      <c r="AC106" s="196">
        <f t="shared" si="20"/>
        <v>31647.912975827454</v>
      </c>
      <c r="AD106" s="196">
        <f t="shared" si="21"/>
        <v>32322.71</v>
      </c>
      <c r="AE106" s="196">
        <f t="shared" si="22"/>
        <v>0</v>
      </c>
    </row>
    <row r="107" spans="1:31" ht="15.75">
      <c r="A107" s="189" t="s">
        <v>674</v>
      </c>
      <c r="B107" s="190" t="s">
        <v>675</v>
      </c>
      <c r="C107" s="190" t="s">
        <v>676</v>
      </c>
      <c r="D107" s="191" t="s">
        <v>360</v>
      </c>
      <c r="E107" s="190" t="s">
        <v>561</v>
      </c>
      <c r="F107" s="190" t="s">
        <v>398</v>
      </c>
      <c r="G107" s="192">
        <v>43711</v>
      </c>
      <c r="H107" s="193">
        <v>43711</v>
      </c>
      <c r="I107" s="193">
        <v>43711</v>
      </c>
      <c r="J107" s="193"/>
      <c r="K107" s="195">
        <f t="shared" si="17"/>
        <v>2.8273972602739725</v>
      </c>
      <c r="L107" s="195">
        <f t="shared" si="17"/>
        <v>2.8273972602739725</v>
      </c>
      <c r="M107" s="260">
        <v>30765.84</v>
      </c>
      <c r="N107" s="194" t="s">
        <v>363</v>
      </c>
      <c r="O107" s="196">
        <v>25882</v>
      </c>
      <c r="P107" s="196">
        <v>31226</v>
      </c>
      <c r="Q107" s="196">
        <v>36570</v>
      </c>
      <c r="R107" s="197">
        <f t="shared" si="18"/>
        <v>1.1886963913144271</v>
      </c>
      <c r="S107" s="197">
        <f t="shared" si="16"/>
        <v>0.98526356241593549</v>
      </c>
      <c r="T107" s="201"/>
      <c r="U107" s="188">
        <v>66</v>
      </c>
      <c r="V107" s="210">
        <f>VLOOKUP(U107,'Prop Grds'!$A$2:$D$46,2)</f>
        <v>34958.316321011982</v>
      </c>
      <c r="W107" s="210">
        <f>VLOOKUP(U107,'Prop Grds'!$A$2:$D$46,3)</f>
        <v>43697.895401264977</v>
      </c>
      <c r="X107" s="210">
        <f>VLOOKUP(U107,'Prop Grds'!$A$2:$D$46,4)</f>
        <v>52437.474481517973</v>
      </c>
      <c r="Y107" s="201"/>
      <c r="Z107" s="196">
        <f t="shared" si="19"/>
        <v>41554.824457215182</v>
      </c>
      <c r="AA107" s="201"/>
      <c r="AB107" s="265">
        <f>VLOOKUP(L107,TIP!$A$2:$B$60,2)</f>
        <v>0.84700000000000009</v>
      </c>
      <c r="AC107" s="196">
        <f t="shared" si="20"/>
        <v>37012.117404871438</v>
      </c>
      <c r="AD107" s="196">
        <f t="shared" si="21"/>
        <v>37012.117404871438</v>
      </c>
      <c r="AE107" s="196">
        <f t="shared" si="22"/>
        <v>6246.2774048714382</v>
      </c>
    </row>
    <row r="108" spans="1:31" ht="15.75">
      <c r="I108" s="193"/>
      <c r="J108" s="193"/>
      <c r="T108" s="201"/>
      <c r="V108" s="210"/>
      <c r="W108" s="210"/>
      <c r="X108" s="210"/>
      <c r="Y108" s="201"/>
      <c r="AA108" s="201"/>
    </row>
    <row r="109" spans="1:31" ht="15.75">
      <c r="I109" s="193"/>
      <c r="J109" s="193"/>
      <c r="T109" s="201"/>
      <c r="V109" s="210"/>
      <c r="W109" s="210"/>
      <c r="X109" s="210"/>
      <c r="Y109" s="201"/>
      <c r="AA109" s="201"/>
    </row>
    <row r="110" spans="1:31" ht="15.75">
      <c r="A110" s="189" t="s">
        <v>677</v>
      </c>
      <c r="B110" s="190" t="s">
        <v>627</v>
      </c>
      <c r="C110" s="190" t="s">
        <v>678</v>
      </c>
      <c r="D110" s="191" t="s">
        <v>367</v>
      </c>
      <c r="E110" s="190" t="s">
        <v>679</v>
      </c>
      <c r="F110" s="190" t="s">
        <v>680</v>
      </c>
      <c r="G110" s="192">
        <v>43878</v>
      </c>
      <c r="H110" s="193">
        <v>43878</v>
      </c>
      <c r="I110" s="193">
        <v>43878</v>
      </c>
      <c r="J110" s="193"/>
      <c r="K110" s="195">
        <f t="shared" si="17"/>
        <v>2.3698630136986303</v>
      </c>
      <c r="L110" s="195">
        <f t="shared" si="17"/>
        <v>2.3698630136986303</v>
      </c>
      <c r="M110" s="260">
        <v>61419.23</v>
      </c>
      <c r="N110" s="194" t="s">
        <v>416</v>
      </c>
      <c r="O110" s="196">
        <v>54285</v>
      </c>
      <c r="P110" s="196">
        <v>65494</v>
      </c>
      <c r="Q110" s="196">
        <v>76704</v>
      </c>
      <c r="R110" s="197">
        <f t="shared" si="18"/>
        <v>1.1314217555494153</v>
      </c>
      <c r="S110" s="197">
        <f>M110/P110</f>
        <v>0.9377840718233732</v>
      </c>
      <c r="T110" s="201"/>
      <c r="U110" s="188">
        <v>75</v>
      </c>
      <c r="V110" s="210">
        <f>VLOOKUP(U110,'Prop Grds'!$A$2:$D$46,2)</f>
        <v>54698.441460511865</v>
      </c>
      <c r="W110" s="210">
        <f>VLOOKUP(U110,'Prop Grds'!$A$2:$D$46,3)</f>
        <v>68373.051825639821</v>
      </c>
      <c r="X110" s="210">
        <f>VLOOKUP(U110,'Prop Grds'!$A$2:$D$46,4)</f>
        <v>82047.662190767791</v>
      </c>
      <c r="Y110" s="201"/>
      <c r="Z110" s="196">
        <f t="shared" si="19"/>
        <v>61887.00666306926</v>
      </c>
      <c r="AA110" s="201"/>
      <c r="AB110" s="265">
        <f>VLOOKUP(L110,TIP!$A$2:$B$60,2)</f>
        <v>0.84700000000000009</v>
      </c>
      <c r="AC110" s="196">
        <f t="shared" si="20"/>
        <v>57911.974896316933</v>
      </c>
      <c r="AD110" s="196">
        <f t="shared" si="21"/>
        <v>61419.23</v>
      </c>
      <c r="AE110" s="196">
        <f t="shared" si="22"/>
        <v>0</v>
      </c>
    </row>
    <row r="111" spans="1:31" ht="15.75">
      <c r="A111" s="189" t="s">
        <v>681</v>
      </c>
      <c r="B111" s="190" t="s">
        <v>682</v>
      </c>
      <c r="C111" s="190" t="s">
        <v>683</v>
      </c>
      <c r="D111" s="191" t="s">
        <v>352</v>
      </c>
      <c r="E111" s="190" t="s">
        <v>679</v>
      </c>
      <c r="F111" s="190" t="s">
        <v>684</v>
      </c>
      <c r="G111" s="192">
        <v>38922</v>
      </c>
      <c r="H111" s="193">
        <v>38922</v>
      </c>
      <c r="I111" s="194" t="s">
        <v>685</v>
      </c>
      <c r="K111" s="195">
        <f t="shared" si="17"/>
        <v>15.947945205479453</v>
      </c>
      <c r="L111" s="195">
        <f t="shared" si="17"/>
        <v>2.3890410958904109</v>
      </c>
      <c r="M111" s="260">
        <v>61419.23</v>
      </c>
      <c r="N111" s="194" t="s">
        <v>416</v>
      </c>
      <c r="O111" s="196">
        <v>54285</v>
      </c>
      <c r="P111" s="196">
        <v>65494</v>
      </c>
      <c r="Q111" s="196">
        <v>76704</v>
      </c>
      <c r="R111" s="197">
        <f t="shared" si="18"/>
        <v>1.1314217555494153</v>
      </c>
      <c r="S111" s="197">
        <f>M111/P111</f>
        <v>0.9377840718233732</v>
      </c>
      <c r="T111" s="201"/>
      <c r="U111" s="188">
        <v>75</v>
      </c>
      <c r="V111" s="210">
        <f>VLOOKUP(U111,'Prop Grds'!$A$2:$D$46,2)</f>
        <v>54698.441460511865</v>
      </c>
      <c r="W111" s="210">
        <f>VLOOKUP(U111,'Prop Grds'!$A$2:$D$46,3)</f>
        <v>68373.051825639821</v>
      </c>
      <c r="X111" s="210">
        <f>VLOOKUP(U111,'Prop Grds'!$A$2:$D$46,4)</f>
        <v>82047.662190767791</v>
      </c>
      <c r="Y111" s="201"/>
      <c r="Z111" s="196">
        <f t="shared" si="19"/>
        <v>61887.00666306926</v>
      </c>
      <c r="AA111" s="201"/>
      <c r="AB111" s="265">
        <f>VLOOKUP(L111,TIP!$A$2:$B$60,2)</f>
        <v>0.84700000000000009</v>
      </c>
      <c r="AC111" s="196">
        <f t="shared" si="20"/>
        <v>57911.974896316933</v>
      </c>
      <c r="AD111" s="196">
        <f t="shared" si="21"/>
        <v>61419.23</v>
      </c>
      <c r="AE111" s="196">
        <f t="shared" si="22"/>
        <v>0</v>
      </c>
    </row>
    <row r="112" spans="1:31" ht="15.75">
      <c r="A112" s="189" t="s">
        <v>686</v>
      </c>
      <c r="B112" s="190" t="s">
        <v>577</v>
      </c>
      <c r="C112" s="190" t="s">
        <v>687</v>
      </c>
      <c r="D112" s="191" t="s">
        <v>381</v>
      </c>
      <c r="E112" s="190" t="s">
        <v>679</v>
      </c>
      <c r="F112" s="190" t="s">
        <v>688</v>
      </c>
      <c r="G112" s="192">
        <v>44193</v>
      </c>
      <c r="H112" s="193">
        <v>44193</v>
      </c>
      <c r="I112" s="193">
        <v>44193</v>
      </c>
      <c r="J112" s="193"/>
      <c r="K112" s="195">
        <f t="shared" si="17"/>
        <v>1.5068493150684932</v>
      </c>
      <c r="L112" s="195">
        <f t="shared" si="17"/>
        <v>1.5068493150684932</v>
      </c>
      <c r="M112" s="260">
        <v>51670.62</v>
      </c>
      <c r="N112" s="194" t="s">
        <v>459</v>
      </c>
      <c r="O112" s="196">
        <v>40365</v>
      </c>
      <c r="P112" s="196">
        <v>48699</v>
      </c>
      <c r="Q112" s="196">
        <v>57034</v>
      </c>
      <c r="R112" s="197">
        <f t="shared" si="18"/>
        <v>1.2800847268673357</v>
      </c>
      <c r="S112" s="197">
        <f>M112/P112</f>
        <v>1.061020144150804</v>
      </c>
      <c r="T112" s="201"/>
      <c r="U112" s="188">
        <v>69</v>
      </c>
      <c r="V112" s="210">
        <f>VLOOKUP(U112,'Prop Grds'!$A$2:$D$46,2)</f>
        <v>40584.355715997961</v>
      </c>
      <c r="W112" s="210">
        <f>VLOOKUP(U112,'Prop Grds'!$A$2:$D$46,3)</f>
        <v>50730.444644997449</v>
      </c>
      <c r="X112" s="210">
        <f>VLOOKUP(U112,'Prop Grds'!$A$2:$D$46,4)</f>
        <v>60876.533573996945</v>
      </c>
      <c r="Y112" s="201"/>
      <c r="Z112" s="196">
        <f t="shared" si="19"/>
        <v>51951.413901800042</v>
      </c>
      <c r="AA112" s="201"/>
      <c r="AB112" s="265">
        <f>VLOOKUP(L112,TIP!$A$2:$B$60,2)</f>
        <v>0.82300000000000006</v>
      </c>
      <c r="AC112" s="196">
        <f t="shared" si="20"/>
        <v>41751.155942832906</v>
      </c>
      <c r="AD112" s="196">
        <f t="shared" si="21"/>
        <v>51670.62</v>
      </c>
      <c r="AE112" s="196">
        <f t="shared" si="22"/>
        <v>0</v>
      </c>
    </row>
    <row r="113" spans="1:31" ht="15.75">
      <c r="A113" s="189" t="s">
        <v>689</v>
      </c>
      <c r="B113" s="190" t="s">
        <v>690</v>
      </c>
      <c r="C113" s="190" t="s">
        <v>691</v>
      </c>
      <c r="D113" s="191" t="s">
        <v>565</v>
      </c>
      <c r="E113" s="190" t="s">
        <v>679</v>
      </c>
      <c r="F113" s="190" t="s">
        <v>692</v>
      </c>
      <c r="G113" s="192">
        <v>43717</v>
      </c>
      <c r="H113" s="193">
        <v>43717</v>
      </c>
      <c r="I113" s="193">
        <v>43717</v>
      </c>
      <c r="J113" s="193"/>
      <c r="K113" s="195">
        <f t="shared" si="17"/>
        <v>2.8109589041095893</v>
      </c>
      <c r="L113" s="195">
        <f t="shared" si="17"/>
        <v>2.8109589041095893</v>
      </c>
      <c r="M113" s="260">
        <v>38421</v>
      </c>
      <c r="N113" s="194" t="s">
        <v>344</v>
      </c>
      <c r="O113" s="196">
        <v>34808</v>
      </c>
      <c r="P113" s="196">
        <v>41995</v>
      </c>
      <c r="Q113" s="196">
        <v>49182</v>
      </c>
      <c r="R113" s="197">
        <f t="shared" si="18"/>
        <v>1.1037979774764421</v>
      </c>
      <c r="S113" s="197">
        <f>M113/P113</f>
        <v>0.91489463031313256</v>
      </c>
      <c r="T113" s="201"/>
      <c r="U113" s="188">
        <v>67</v>
      </c>
      <c r="V113" s="210">
        <f>VLOOKUP(U113,'Prop Grds'!$A$2:$D$46,2)</f>
        <v>36741.190453383591</v>
      </c>
      <c r="W113" s="210">
        <f>VLOOKUP(U113,'Prop Grds'!$A$2:$D$46,3)</f>
        <v>45926.488066729493</v>
      </c>
      <c r="X113" s="210">
        <f>VLOOKUP(U113,'Prop Grds'!$A$2:$D$46,4)</f>
        <v>55111.785680075387</v>
      </c>
      <c r="Y113" s="201"/>
      <c r="Z113" s="196">
        <f t="shared" si="19"/>
        <v>40554.851712521573</v>
      </c>
      <c r="AA113" s="201"/>
      <c r="AB113" s="265">
        <f>VLOOKUP(L113,TIP!$A$2:$B$60,2)</f>
        <v>0.84700000000000009</v>
      </c>
      <c r="AC113" s="196">
        <f t="shared" si="20"/>
        <v>38899.735392519884</v>
      </c>
      <c r="AD113" s="196">
        <f t="shared" si="21"/>
        <v>38899.735392519884</v>
      </c>
      <c r="AE113" s="196">
        <f t="shared" si="22"/>
        <v>478.73539251988404</v>
      </c>
    </row>
    <row r="114" spans="1:31" ht="15.75">
      <c r="I114" s="193"/>
      <c r="J114" s="193"/>
      <c r="T114" s="201"/>
      <c r="V114" s="210"/>
      <c r="W114" s="210"/>
      <c r="X114" s="210"/>
      <c r="Y114" s="201"/>
      <c r="AA114" s="201"/>
    </row>
    <row r="115" spans="1:31" ht="15.75">
      <c r="I115" s="193"/>
      <c r="J115" s="193"/>
      <c r="T115" s="201"/>
      <c r="V115" s="210"/>
      <c r="W115" s="210"/>
      <c r="X115" s="210"/>
      <c r="Y115" s="201"/>
      <c r="AA115" s="201"/>
    </row>
    <row r="116" spans="1:31" ht="15.75">
      <c r="A116" s="189" t="s">
        <v>693</v>
      </c>
      <c r="B116" s="190" t="s">
        <v>694</v>
      </c>
      <c r="C116" s="190" t="s">
        <v>427</v>
      </c>
      <c r="D116" s="191" t="s">
        <v>360</v>
      </c>
      <c r="E116" s="190" t="s">
        <v>695</v>
      </c>
      <c r="F116" s="190" t="s">
        <v>696</v>
      </c>
      <c r="G116" s="192">
        <v>37225</v>
      </c>
      <c r="H116" s="193">
        <v>37225</v>
      </c>
      <c r="I116" s="193">
        <v>37225</v>
      </c>
      <c r="J116" s="193"/>
      <c r="K116" s="195">
        <f t="shared" si="17"/>
        <v>20.597260273972601</v>
      </c>
      <c r="L116" s="195">
        <f t="shared" si="17"/>
        <v>20.597260273972601</v>
      </c>
      <c r="M116" s="260">
        <v>128834.92</v>
      </c>
      <c r="N116" s="194" t="s">
        <v>697</v>
      </c>
      <c r="O116" s="196">
        <v>88956</v>
      </c>
      <c r="P116" s="196">
        <v>107324</v>
      </c>
      <c r="Q116" s="196">
        <v>125692</v>
      </c>
      <c r="R116" s="197">
        <f t="shared" si="18"/>
        <v>1.4482993839651064</v>
      </c>
      <c r="S116" s="197">
        <f t="shared" ref="S116:S121" si="23">M116/P116</f>
        <v>1.2004297268085424</v>
      </c>
      <c r="T116" s="201"/>
      <c r="U116" s="188">
        <v>85</v>
      </c>
      <c r="V116" s="210">
        <f>VLOOKUP(U116,'Prop Grds'!$A$2:$D$46,2)</f>
        <v>89950.195648515044</v>
      </c>
      <c r="W116" s="210">
        <f>VLOOKUP(U116,'Prop Grds'!$A$2:$D$46,3)</f>
        <v>112437.74456064381</v>
      </c>
      <c r="X116" s="210">
        <f>VLOOKUP(U116,'Prop Grds'!$A$2:$D$46,4)</f>
        <v>134925.29347277258</v>
      </c>
      <c r="Y116" s="201"/>
      <c r="Z116" s="196">
        <f t="shared" si="19"/>
        <v>130274.81294528513</v>
      </c>
      <c r="AA116" s="201"/>
      <c r="AB116" s="265">
        <f>VLOOKUP(L116,TIP!$A$2:$B$60,2)</f>
        <v>1</v>
      </c>
      <c r="AC116" s="196">
        <f t="shared" si="20"/>
        <v>112437.74456064381</v>
      </c>
      <c r="AD116" s="196">
        <f t="shared" si="21"/>
        <v>128834.92</v>
      </c>
      <c r="AE116" s="196">
        <f t="shared" si="22"/>
        <v>0</v>
      </c>
    </row>
    <row r="117" spans="1:31" ht="15.75">
      <c r="A117" s="189" t="s">
        <v>698</v>
      </c>
      <c r="B117" s="190" t="s">
        <v>540</v>
      </c>
      <c r="C117" s="190" t="s">
        <v>699</v>
      </c>
      <c r="D117" s="191" t="s">
        <v>534</v>
      </c>
      <c r="E117" s="190" t="s">
        <v>695</v>
      </c>
      <c r="F117" s="190" t="s">
        <v>700</v>
      </c>
      <c r="G117" s="192">
        <v>38516</v>
      </c>
      <c r="H117" s="193">
        <v>38516</v>
      </c>
      <c r="I117" s="193">
        <v>38516</v>
      </c>
      <c r="J117" s="193"/>
      <c r="K117" s="195">
        <f t="shared" si="17"/>
        <v>17.06027397260274</v>
      </c>
      <c r="L117" s="195">
        <f t="shared" si="17"/>
        <v>17.06027397260274</v>
      </c>
      <c r="M117" s="260">
        <v>91180.35</v>
      </c>
      <c r="N117" s="194" t="s">
        <v>701</v>
      </c>
      <c r="O117" s="196">
        <v>69492</v>
      </c>
      <c r="P117" s="196">
        <v>83841</v>
      </c>
      <c r="Q117" s="196">
        <v>98191</v>
      </c>
      <c r="R117" s="197">
        <f t="shared" si="18"/>
        <v>1.3120985149369713</v>
      </c>
      <c r="S117" s="197">
        <f t="shared" si="23"/>
        <v>1.0875389129423552</v>
      </c>
      <c r="T117" s="201"/>
      <c r="U117" s="188">
        <v>80</v>
      </c>
      <c r="V117" s="210">
        <f>VLOOKUP(U117,'Prop Grds'!$A$2:$D$46,2)</f>
        <v>70143.677627009907</v>
      </c>
      <c r="W117" s="210">
        <f>VLOOKUP(U117,'Prop Grds'!$A$2:$D$46,3)</f>
        <v>87679.597033762373</v>
      </c>
      <c r="X117" s="210">
        <f>VLOOKUP(U117,'Prop Grds'!$A$2:$D$46,4)</f>
        <v>105215.51644051485</v>
      </c>
      <c r="Y117" s="201"/>
      <c r="Z117" s="196">
        <f t="shared" si="19"/>
        <v>92035.415246617355</v>
      </c>
      <c r="AA117" s="201"/>
      <c r="AB117" s="265">
        <f>VLOOKUP(L117,TIP!$A$2:$B$60,2)</f>
        <v>1</v>
      </c>
      <c r="AC117" s="196">
        <f t="shared" si="20"/>
        <v>87679.597033762373</v>
      </c>
      <c r="AD117" s="196">
        <f t="shared" si="21"/>
        <v>91180.35</v>
      </c>
      <c r="AE117" s="196">
        <f t="shared" si="22"/>
        <v>0</v>
      </c>
    </row>
    <row r="118" spans="1:31" ht="15.75">
      <c r="A118" s="189" t="s">
        <v>702</v>
      </c>
      <c r="B118" s="190" t="s">
        <v>703</v>
      </c>
      <c r="C118" s="190" t="s">
        <v>704</v>
      </c>
      <c r="D118" s="191" t="s">
        <v>367</v>
      </c>
      <c r="E118" s="190" t="s">
        <v>695</v>
      </c>
      <c r="F118" s="190" t="s">
        <v>705</v>
      </c>
      <c r="G118" s="192">
        <v>40511</v>
      </c>
      <c r="H118" s="193">
        <v>40511</v>
      </c>
      <c r="I118" s="193">
        <v>40511</v>
      </c>
      <c r="J118" s="193"/>
      <c r="K118" s="195">
        <f t="shared" si="17"/>
        <v>11.594520547945205</v>
      </c>
      <c r="L118" s="195">
        <f t="shared" si="17"/>
        <v>11.594520547945205</v>
      </c>
      <c r="M118" s="260">
        <v>64530.16</v>
      </c>
      <c r="N118" s="194" t="s">
        <v>567</v>
      </c>
      <c r="O118" s="196">
        <v>44555</v>
      </c>
      <c r="P118" s="196">
        <v>53756</v>
      </c>
      <c r="Q118" s="196">
        <v>62956</v>
      </c>
      <c r="R118" s="197">
        <f t="shared" si="18"/>
        <v>1.4483258893502413</v>
      </c>
      <c r="S118" s="197">
        <f t="shared" si="23"/>
        <v>1.2004271151127317</v>
      </c>
      <c r="T118" s="201"/>
      <c r="U118" s="188">
        <v>72</v>
      </c>
      <c r="V118" s="210">
        <f>VLOOKUP(U118,'Prop Grds'!$A$2:$D$46,2)</f>
        <v>47115.825423567658</v>
      </c>
      <c r="W118" s="210">
        <f>VLOOKUP(U118,'Prop Grds'!$A$2:$D$46,3)</f>
        <v>58894.781779459568</v>
      </c>
      <c r="X118" s="210">
        <f>VLOOKUP(U118,'Prop Grds'!$A$2:$D$46,4)</f>
        <v>70673.738135351479</v>
      </c>
      <c r="Y118" s="201"/>
      <c r="Z118" s="196">
        <f t="shared" si="19"/>
        <v>68239.069759059334</v>
      </c>
      <c r="AA118" s="201"/>
      <c r="AB118" s="265">
        <f>VLOOKUP(L118,TIP!$A$2:$B$60,2)</f>
        <v>1</v>
      </c>
      <c r="AC118" s="196">
        <f t="shared" si="20"/>
        <v>58894.781779459568</v>
      </c>
      <c r="AD118" s="196">
        <f t="shared" si="21"/>
        <v>64530.16</v>
      </c>
      <c r="AE118" s="196">
        <f t="shared" si="22"/>
        <v>0</v>
      </c>
    </row>
    <row r="119" spans="1:31" ht="15.75">
      <c r="A119" s="189" t="s">
        <v>706</v>
      </c>
      <c r="B119" s="190" t="s">
        <v>707</v>
      </c>
      <c r="C119" s="190" t="s">
        <v>351</v>
      </c>
      <c r="D119" s="191" t="s">
        <v>708</v>
      </c>
      <c r="E119" s="190" t="s">
        <v>695</v>
      </c>
      <c r="F119" s="190" t="s">
        <v>709</v>
      </c>
      <c r="G119" s="192">
        <v>38468</v>
      </c>
      <c r="H119" s="193">
        <v>38468</v>
      </c>
      <c r="I119" s="193">
        <v>38468</v>
      </c>
      <c r="J119" s="193"/>
      <c r="K119" s="195">
        <f t="shared" si="17"/>
        <v>17.19178082191781</v>
      </c>
      <c r="L119" s="195">
        <f t="shared" si="17"/>
        <v>17.19178082191781</v>
      </c>
      <c r="M119" s="260">
        <v>54288.39</v>
      </c>
      <c r="N119" s="194">
        <v>68</v>
      </c>
      <c r="O119" s="196">
        <v>38421</v>
      </c>
      <c r="P119" s="196">
        <v>46354</v>
      </c>
      <c r="Q119" s="196">
        <v>54288</v>
      </c>
      <c r="R119" s="197">
        <f t="shared" si="18"/>
        <v>1.4129874287499025</v>
      </c>
      <c r="S119" s="197">
        <f t="shared" si="23"/>
        <v>1.1711694783621693</v>
      </c>
      <c r="T119" s="201"/>
      <c r="U119" s="188">
        <v>70</v>
      </c>
      <c r="V119" s="210">
        <f>VLOOKUP(U119,'Prop Grds'!$A$2:$D$46,2)</f>
        <v>42654.157857513856</v>
      </c>
      <c r="W119" s="210">
        <f>VLOOKUP(U119,'Prop Grds'!$A$2:$D$46,3)</f>
        <v>53317.697321892323</v>
      </c>
      <c r="X119" s="210">
        <f>VLOOKUP(U119,'Prop Grds'!$A$2:$D$46,4)</f>
        <v>63981.236786270783</v>
      </c>
      <c r="Y119" s="201"/>
      <c r="Z119" s="196">
        <f t="shared" si="19"/>
        <v>60269.788836580949</v>
      </c>
      <c r="AA119" s="201"/>
      <c r="AB119" s="265">
        <f>VLOOKUP(L119,TIP!$A$2:$B$60,2)</f>
        <v>1</v>
      </c>
      <c r="AC119" s="196">
        <f t="shared" si="20"/>
        <v>53317.697321892323</v>
      </c>
      <c r="AD119" s="196">
        <f t="shared" si="21"/>
        <v>54288.39</v>
      </c>
      <c r="AE119" s="196">
        <f t="shared" si="22"/>
        <v>0</v>
      </c>
    </row>
    <row r="120" spans="1:31" ht="15.75">
      <c r="A120" s="189" t="s">
        <v>710</v>
      </c>
      <c r="B120" s="190" t="s">
        <v>711</v>
      </c>
      <c r="C120" s="190" t="s">
        <v>712</v>
      </c>
      <c r="D120" s="191" t="s">
        <v>392</v>
      </c>
      <c r="E120" s="190" t="s">
        <v>695</v>
      </c>
      <c r="F120" s="190" t="s">
        <v>713</v>
      </c>
      <c r="G120" s="192">
        <v>42737</v>
      </c>
      <c r="H120" s="193">
        <v>42737</v>
      </c>
      <c r="I120" s="194" t="s">
        <v>714</v>
      </c>
      <c r="K120" s="195">
        <f t="shared" si="17"/>
        <v>5.4958904109589044</v>
      </c>
      <c r="L120" s="195">
        <f t="shared" si="17"/>
        <v>0.85479452054794525</v>
      </c>
      <c r="M120" s="260">
        <v>41375.61</v>
      </c>
      <c r="N120" s="194" t="s">
        <v>421</v>
      </c>
      <c r="O120" s="196">
        <v>38421</v>
      </c>
      <c r="P120" s="196">
        <v>46354</v>
      </c>
      <c r="Q120" s="196">
        <v>54288</v>
      </c>
      <c r="R120" s="197">
        <f t="shared" si="18"/>
        <v>1.0769009135628953</v>
      </c>
      <c r="S120" s="197">
        <f t="shared" si="23"/>
        <v>0.89260063856409377</v>
      </c>
      <c r="T120" s="201"/>
      <c r="U120" s="188">
        <v>70</v>
      </c>
      <c r="V120" s="210">
        <f>VLOOKUP(U120,'Prop Grds'!$A$2:$D$46,2)</f>
        <v>42654.157857513856</v>
      </c>
      <c r="W120" s="210">
        <f>VLOOKUP(U120,'Prop Grds'!$A$2:$D$46,3)</f>
        <v>53317.697321892323</v>
      </c>
      <c r="X120" s="210">
        <f>VLOOKUP(U120,'Prop Grds'!$A$2:$D$46,4)</f>
        <v>63981.236786270783</v>
      </c>
      <c r="Y120" s="201"/>
      <c r="Z120" s="196">
        <f t="shared" si="19"/>
        <v>45934.301564012618</v>
      </c>
      <c r="AA120" s="201"/>
      <c r="AB120" s="265">
        <f>VLOOKUP(L120,TIP!$A$2:$B$60,2)</f>
        <v>0.8</v>
      </c>
      <c r="AC120" s="196">
        <f t="shared" si="20"/>
        <v>42654.157857513863</v>
      </c>
      <c r="AD120" s="196">
        <f t="shared" si="21"/>
        <v>42654.157857513863</v>
      </c>
      <c r="AE120" s="196">
        <f t="shared" si="22"/>
        <v>1278.5478575138623</v>
      </c>
    </row>
    <row r="121" spans="1:31" ht="15.75">
      <c r="A121" s="189" t="s">
        <v>715</v>
      </c>
      <c r="B121" s="190" t="s">
        <v>716</v>
      </c>
      <c r="C121" s="190" t="s">
        <v>519</v>
      </c>
      <c r="D121" s="191" t="s">
        <v>333</v>
      </c>
      <c r="E121" s="190" t="s">
        <v>695</v>
      </c>
      <c r="F121" s="190" t="s">
        <v>717</v>
      </c>
      <c r="G121" s="192">
        <v>43465</v>
      </c>
      <c r="H121" s="193">
        <v>43465</v>
      </c>
      <c r="I121" s="193">
        <v>43465</v>
      </c>
      <c r="J121" s="193"/>
      <c r="K121" s="195">
        <f t="shared" si="17"/>
        <v>3.5013698630136987</v>
      </c>
      <c r="L121" s="195">
        <f t="shared" si="17"/>
        <v>3.5013698630136987</v>
      </c>
      <c r="M121" s="260">
        <v>35678.26</v>
      </c>
      <c r="N121" s="194" t="s">
        <v>344</v>
      </c>
      <c r="O121" s="196">
        <v>34808</v>
      </c>
      <c r="P121" s="196">
        <v>41995</v>
      </c>
      <c r="Q121" s="196">
        <v>49182</v>
      </c>
      <c r="R121" s="197">
        <f t="shared" si="18"/>
        <v>1.0250017237416686</v>
      </c>
      <c r="S121" s="197">
        <f t="shared" si="23"/>
        <v>0.84958352184783903</v>
      </c>
      <c r="T121" s="201"/>
      <c r="U121" s="188">
        <v>67</v>
      </c>
      <c r="V121" s="210">
        <f>VLOOKUP(U121,'Prop Grds'!$A$2:$D$46,2)</f>
        <v>36741.190453383591</v>
      </c>
      <c r="W121" s="210">
        <f>VLOOKUP(U121,'Prop Grds'!$A$2:$D$46,3)</f>
        <v>45926.488066729493</v>
      </c>
      <c r="X121" s="210">
        <f>VLOOKUP(U121,'Prop Grds'!$A$2:$D$46,4)</f>
        <v>55111.785680075387</v>
      </c>
      <c r="Y121" s="201"/>
      <c r="Z121" s="196">
        <f t="shared" si="19"/>
        <v>37659.783547039122</v>
      </c>
      <c r="AA121" s="201"/>
      <c r="AB121" s="265">
        <f>VLOOKUP(L121,TIP!$A$2:$B$60,2)</f>
        <v>0.87100000000000011</v>
      </c>
      <c r="AC121" s="196">
        <f t="shared" si="20"/>
        <v>40001.971106121397</v>
      </c>
      <c r="AD121" s="196">
        <f t="shared" si="21"/>
        <v>40001.971106121397</v>
      </c>
      <c r="AE121" s="196">
        <f t="shared" si="22"/>
        <v>4323.7111061213946</v>
      </c>
    </row>
    <row r="122" spans="1:31" ht="15.75">
      <c r="I122" s="193"/>
      <c r="J122" s="193"/>
      <c r="T122" s="201"/>
      <c r="V122" s="210"/>
      <c r="W122" s="210"/>
      <c r="X122" s="210"/>
      <c r="Y122" s="201"/>
      <c r="AA122" s="201"/>
    </row>
    <row r="123" spans="1:31" ht="15.75">
      <c r="I123" s="193"/>
      <c r="J123" s="193"/>
      <c r="T123" s="201"/>
      <c r="V123" s="210"/>
      <c r="W123" s="210"/>
      <c r="X123" s="210"/>
      <c r="Y123" s="201"/>
      <c r="AA123" s="201"/>
    </row>
    <row r="124" spans="1:31" ht="15.75">
      <c r="A124" s="189" t="s">
        <v>718</v>
      </c>
      <c r="B124" s="190" t="s">
        <v>719</v>
      </c>
      <c r="C124" s="190" t="s">
        <v>465</v>
      </c>
      <c r="D124" s="191" t="s">
        <v>360</v>
      </c>
      <c r="E124" s="190" t="s">
        <v>720</v>
      </c>
      <c r="F124" s="190" t="s">
        <v>721</v>
      </c>
      <c r="G124" s="192">
        <v>43591</v>
      </c>
      <c r="H124" s="193">
        <v>43591</v>
      </c>
      <c r="I124" s="194" t="s">
        <v>468</v>
      </c>
      <c r="K124" s="195">
        <f t="shared" si="17"/>
        <v>3.1561643835616437</v>
      </c>
      <c r="L124" s="195">
        <f t="shared" si="17"/>
        <v>0.39452054794520547</v>
      </c>
      <c r="M124" s="260">
        <v>49182.87</v>
      </c>
      <c r="N124" s="194" t="s">
        <v>344</v>
      </c>
      <c r="O124" s="196">
        <v>34808</v>
      </c>
      <c r="P124" s="196">
        <v>41995</v>
      </c>
      <c r="Q124" s="196">
        <v>49182</v>
      </c>
      <c r="R124" s="197">
        <f t="shared" si="18"/>
        <v>1.4129760399908067</v>
      </c>
      <c r="S124" s="197">
        <f>M124/P124</f>
        <v>1.1711601381116801</v>
      </c>
      <c r="T124" s="201"/>
      <c r="U124" s="188">
        <v>69</v>
      </c>
      <c r="V124" s="210">
        <f>VLOOKUP(U124,'Prop Grds'!$A$2:$D$46,2)</f>
        <v>40584.355715997961</v>
      </c>
      <c r="W124" s="210">
        <f>VLOOKUP(U124,'Prop Grds'!$A$2:$D$46,3)</f>
        <v>50730.444644997449</v>
      </c>
      <c r="X124" s="210">
        <f>VLOOKUP(U124,'Prop Grds'!$A$2:$D$46,4)</f>
        <v>60876.533573996945</v>
      </c>
      <c r="Y124" s="201"/>
      <c r="Z124" s="196">
        <f t="shared" si="19"/>
        <v>57344.722225169062</v>
      </c>
      <c r="AA124" s="201"/>
      <c r="AB124" s="265">
        <f>VLOOKUP(L124,TIP!$A$2:$B$60,2)</f>
        <v>0.8</v>
      </c>
      <c r="AC124" s="196">
        <f t="shared" si="20"/>
        <v>40584.355715997961</v>
      </c>
      <c r="AD124" s="196">
        <f t="shared" si="21"/>
        <v>49182.87</v>
      </c>
      <c r="AE124" s="196">
        <f t="shared" si="22"/>
        <v>0</v>
      </c>
    </row>
    <row r="125" spans="1:31" ht="15.75">
      <c r="A125" s="189" t="s">
        <v>722</v>
      </c>
      <c r="B125" s="190" t="s">
        <v>723</v>
      </c>
      <c r="C125" s="190" t="s">
        <v>375</v>
      </c>
      <c r="D125" s="191" t="s">
        <v>360</v>
      </c>
      <c r="E125" s="190" t="s">
        <v>720</v>
      </c>
      <c r="F125" s="190" t="s">
        <v>724</v>
      </c>
      <c r="G125" s="192">
        <v>44501</v>
      </c>
      <c r="H125" s="193">
        <v>44501</v>
      </c>
      <c r="I125" s="193">
        <v>44501</v>
      </c>
      <c r="J125" s="193"/>
      <c r="K125" s="195">
        <f t="shared" si="17"/>
        <v>0.66301369863013704</v>
      </c>
      <c r="L125" s="195">
        <f t="shared" si="17"/>
        <v>0.66301369863013704</v>
      </c>
      <c r="M125" s="260">
        <v>41376.300000000003</v>
      </c>
      <c r="N125" s="194" t="s">
        <v>363</v>
      </c>
      <c r="O125" s="196">
        <v>30015</v>
      </c>
      <c r="P125" s="196">
        <v>36212</v>
      </c>
      <c r="Q125" s="196">
        <v>42410</v>
      </c>
      <c r="R125" s="197">
        <f t="shared" si="18"/>
        <v>1.3785207396301851</v>
      </c>
      <c r="S125" s="197">
        <f>M125/P125</f>
        <v>1.1426129459847565</v>
      </c>
      <c r="T125" s="201"/>
      <c r="U125" s="188">
        <v>67</v>
      </c>
      <c r="V125" s="210">
        <f>VLOOKUP(U125,'Prop Grds'!$A$2:$D$46,2)</f>
        <v>36741.190453383591</v>
      </c>
      <c r="W125" s="210">
        <f>VLOOKUP(U125,'Prop Grds'!$A$2:$D$46,3)</f>
        <v>45926.488066729493</v>
      </c>
      <c r="X125" s="210">
        <f>VLOOKUP(U125,'Prop Grds'!$A$2:$D$46,4)</f>
        <v>55111.785680075387</v>
      </c>
      <c r="Y125" s="201"/>
      <c r="Z125" s="196">
        <f t="shared" si="19"/>
        <v>50648.493038691842</v>
      </c>
      <c r="AA125" s="201"/>
      <c r="AB125" s="265">
        <f>VLOOKUP(L125,TIP!$A$2:$B$60,2)</f>
        <v>0.8</v>
      </c>
      <c r="AC125" s="196">
        <f t="shared" si="20"/>
        <v>36741.190453383599</v>
      </c>
      <c r="AD125" s="196">
        <f t="shared" si="21"/>
        <v>41376.300000000003</v>
      </c>
      <c r="AE125" s="196">
        <f t="shared" si="22"/>
        <v>0</v>
      </c>
    </row>
    <row r="126" spans="1:31" ht="15.75">
      <c r="I126" s="193"/>
      <c r="J126" s="193"/>
      <c r="T126" s="201"/>
      <c r="V126" s="210"/>
      <c r="W126" s="210"/>
      <c r="X126" s="210"/>
      <c r="Y126" s="201"/>
      <c r="AA126" s="201"/>
    </row>
    <row r="127" spans="1:31" ht="15.75">
      <c r="I127" s="193"/>
      <c r="J127" s="193"/>
      <c r="T127" s="201"/>
      <c r="V127" s="210"/>
      <c r="W127" s="210"/>
      <c r="X127" s="210"/>
      <c r="Y127" s="201"/>
      <c r="AA127" s="201"/>
    </row>
    <row r="128" spans="1:31" ht="15.75">
      <c r="A128" s="189" t="s">
        <v>725</v>
      </c>
      <c r="B128" s="190" t="s">
        <v>694</v>
      </c>
      <c r="C128" s="190" t="s">
        <v>726</v>
      </c>
      <c r="D128" s="191" t="s">
        <v>360</v>
      </c>
      <c r="E128" s="190" t="s">
        <v>727</v>
      </c>
      <c r="F128" s="190" t="s">
        <v>728</v>
      </c>
      <c r="G128" s="192">
        <v>41183</v>
      </c>
      <c r="H128" s="193">
        <v>41183</v>
      </c>
      <c r="I128" s="194" t="s">
        <v>729</v>
      </c>
      <c r="K128" s="195">
        <f t="shared" si="17"/>
        <v>9.7534246575342465</v>
      </c>
      <c r="L128" s="195">
        <f t="shared" si="17"/>
        <v>3.7698630136986302</v>
      </c>
      <c r="M128" s="260">
        <v>66141.789999999994</v>
      </c>
      <c r="N128" s="194" t="s">
        <v>416</v>
      </c>
      <c r="O128" s="196">
        <v>54285</v>
      </c>
      <c r="P128" s="196">
        <v>65494</v>
      </c>
      <c r="Q128" s="196">
        <v>76704</v>
      </c>
      <c r="R128" s="197">
        <f t="shared" si="18"/>
        <v>1.218417426545086</v>
      </c>
      <c r="S128" s="197">
        <f>M128/P128</f>
        <v>1.009890829694323</v>
      </c>
      <c r="T128" s="201"/>
      <c r="U128" s="188">
        <v>76</v>
      </c>
      <c r="V128" s="210">
        <f>VLOOKUP(U128,'Prop Grds'!$A$2:$D$46,2)</f>
        <v>57488.061974997967</v>
      </c>
      <c r="W128" s="210">
        <f>VLOOKUP(U128,'Prop Grds'!$A$2:$D$46,3)</f>
        <v>71860.077468747448</v>
      </c>
      <c r="X128" s="210">
        <f>VLOOKUP(U128,'Prop Grds'!$A$2:$D$46,4)</f>
        <v>86232.092962496943</v>
      </c>
      <c r="Y128" s="201"/>
      <c r="Z128" s="196">
        <f t="shared" si="19"/>
        <v>70044.456528641444</v>
      </c>
      <c r="AA128" s="201"/>
      <c r="AB128" s="265">
        <f>VLOOKUP(L128,TIP!$A$2:$B$60,2)</f>
        <v>0.87100000000000011</v>
      </c>
      <c r="AC128" s="196">
        <f t="shared" si="20"/>
        <v>62590.127475279034</v>
      </c>
      <c r="AD128" s="196">
        <f t="shared" si="21"/>
        <v>66141.789999999994</v>
      </c>
      <c r="AE128" s="196">
        <f t="shared" si="22"/>
        <v>0</v>
      </c>
    </row>
    <row r="129" spans="1:31" ht="15.75">
      <c r="A129" s="189" t="s">
        <v>730</v>
      </c>
      <c r="B129" s="190" t="s">
        <v>731</v>
      </c>
      <c r="C129" s="190" t="s">
        <v>732</v>
      </c>
      <c r="D129" s="191" t="s">
        <v>381</v>
      </c>
      <c r="E129" s="190" t="s">
        <v>727</v>
      </c>
      <c r="F129" s="190" t="s">
        <v>733</v>
      </c>
      <c r="G129" s="192">
        <v>36423</v>
      </c>
      <c r="H129" s="193">
        <v>36423</v>
      </c>
      <c r="I129" s="193">
        <v>36423</v>
      </c>
      <c r="J129" s="193"/>
      <c r="K129" s="195">
        <f t="shared" si="17"/>
        <v>22.794520547945204</v>
      </c>
      <c r="L129" s="195">
        <f t="shared" si="17"/>
        <v>22.794520547945204</v>
      </c>
      <c r="M129" s="260">
        <v>62954.71</v>
      </c>
      <c r="N129" s="194" t="s">
        <v>459</v>
      </c>
      <c r="O129" s="196">
        <v>40365</v>
      </c>
      <c r="P129" s="196">
        <v>48699</v>
      </c>
      <c r="Q129" s="196">
        <v>57034</v>
      </c>
      <c r="R129" s="197">
        <f t="shared" si="18"/>
        <v>1.5596360708534622</v>
      </c>
      <c r="S129" s="197">
        <f>M129/P129</f>
        <v>1.292731062239471</v>
      </c>
      <c r="T129" s="201"/>
      <c r="U129" s="188">
        <v>75</v>
      </c>
      <c r="V129" s="210">
        <f>VLOOKUP(U129,'Prop Grds'!$A$2:$D$46,2)</f>
        <v>54698.441460511865</v>
      </c>
      <c r="W129" s="210">
        <f>VLOOKUP(U129,'Prop Grds'!$A$2:$D$46,3)</f>
        <v>68373.051825639821</v>
      </c>
      <c r="X129" s="210">
        <f>VLOOKUP(U129,'Prop Grds'!$A$2:$D$46,4)</f>
        <v>82047.662190767791</v>
      </c>
      <c r="Y129" s="201"/>
      <c r="Z129" s="196">
        <f t="shared" si="19"/>
        <v>85309.662321280834</v>
      </c>
      <c r="AA129" s="201"/>
      <c r="AB129" s="265">
        <f>VLOOKUP(L129,TIP!$A$2:$B$60,2)</f>
        <v>1</v>
      </c>
      <c r="AC129" s="196">
        <f t="shared" si="20"/>
        <v>68373.051825639821</v>
      </c>
      <c r="AD129" s="196">
        <f t="shared" si="21"/>
        <v>68373.051825639821</v>
      </c>
      <c r="AE129" s="196">
        <f t="shared" si="22"/>
        <v>5418.3418256398218</v>
      </c>
    </row>
    <row r="130" spans="1:31" ht="15.75">
      <c r="I130" s="193"/>
      <c r="J130" s="193"/>
      <c r="T130" s="201"/>
      <c r="V130" s="210"/>
      <c r="W130" s="210"/>
      <c r="X130" s="210"/>
      <c r="Y130" s="201"/>
      <c r="AA130" s="201"/>
    </row>
    <row r="131" spans="1:31" ht="15.75">
      <c r="I131" s="193"/>
      <c r="J131" s="193"/>
      <c r="T131" s="201"/>
      <c r="V131" s="210"/>
      <c r="W131" s="210"/>
      <c r="X131" s="210"/>
      <c r="Y131" s="201"/>
      <c r="AA131" s="201"/>
    </row>
    <row r="132" spans="1:31" ht="15.75">
      <c r="A132" s="189" t="s">
        <v>734</v>
      </c>
      <c r="B132" s="190" t="s">
        <v>735</v>
      </c>
      <c r="C132" s="190" t="s">
        <v>736</v>
      </c>
      <c r="D132" s="191" t="s">
        <v>565</v>
      </c>
      <c r="E132" s="190" t="s">
        <v>737</v>
      </c>
      <c r="F132" s="190" t="s">
        <v>738</v>
      </c>
      <c r="G132" s="192">
        <v>41813</v>
      </c>
      <c r="H132" s="193">
        <v>41813</v>
      </c>
      <c r="I132" s="193">
        <v>41813</v>
      </c>
      <c r="J132" s="193"/>
      <c r="K132" s="195">
        <f t="shared" ref="K132:L194" si="24">($J$1-H132)/365</f>
        <v>8.0273972602739718</v>
      </c>
      <c r="L132" s="195">
        <f t="shared" si="24"/>
        <v>8.0273972602739718</v>
      </c>
      <c r="M132" s="260">
        <v>165558.34</v>
      </c>
      <c r="N132" s="194" t="s">
        <v>406</v>
      </c>
      <c r="O132" s="196">
        <v>117170</v>
      </c>
      <c r="P132" s="196">
        <v>141364</v>
      </c>
      <c r="Q132" s="196">
        <v>165558</v>
      </c>
      <c r="R132" s="197">
        <f t="shared" ref="R132:R194" si="25">M132/O132</f>
        <v>1.4129755056755142</v>
      </c>
      <c r="S132" s="197">
        <f t="shared" ref="S132:S153" si="26">M132/P132</f>
        <v>1.1711492317704648</v>
      </c>
      <c r="T132" s="201"/>
      <c r="U132" s="188">
        <v>93</v>
      </c>
      <c r="V132" s="210">
        <f>VLOOKUP(U132,'Prop Grds'!$A$2:$D$46,2)</f>
        <v>133913.33950609053</v>
      </c>
      <c r="W132" s="210">
        <f>VLOOKUP(U132,'Prop Grds'!$A$2:$D$46,3)</f>
        <v>167391.67438261316</v>
      </c>
      <c r="X132" s="210">
        <f>VLOOKUP(U132,'Prop Grds'!$A$2:$D$46,4)</f>
        <v>200870.00925913581</v>
      </c>
      <c r="Y132" s="201"/>
      <c r="Z132" s="196">
        <f t="shared" ref="Z132:Z194" si="27">V132*R132</f>
        <v>189216.2686053151</v>
      </c>
      <c r="AA132" s="201"/>
      <c r="AB132" s="265">
        <f>VLOOKUP(L132,TIP!$A$2:$B$60,2)</f>
        <v>0.99100000000000021</v>
      </c>
      <c r="AC132" s="196">
        <f t="shared" ref="AC132:AC194" si="28">W132*AB132</f>
        <v>165885.14931316968</v>
      </c>
      <c r="AD132" s="196">
        <f t="shared" ref="AD132:AD194" si="29">IF(AC132&lt;M132,M132,AC132)</f>
        <v>165885.14931316968</v>
      </c>
      <c r="AE132" s="196">
        <f t="shared" ref="AE132:AE194" si="30">AD132-M132</f>
        <v>326.80931316968054</v>
      </c>
    </row>
    <row r="133" spans="1:31" s="277" customFormat="1" ht="15.75">
      <c r="A133" s="267" t="s">
        <v>739</v>
      </c>
      <c r="B133" s="268" t="s">
        <v>740</v>
      </c>
      <c r="C133" s="268" t="s">
        <v>741</v>
      </c>
      <c r="D133" s="269" t="s">
        <v>488</v>
      </c>
      <c r="E133" s="268" t="s">
        <v>737</v>
      </c>
      <c r="F133" s="268" t="s">
        <v>742</v>
      </c>
      <c r="G133" s="270">
        <v>34276</v>
      </c>
      <c r="H133" s="271">
        <v>32815</v>
      </c>
      <c r="I133" s="274" t="s">
        <v>743</v>
      </c>
      <c r="J133" s="274"/>
      <c r="K133" s="272">
        <f t="shared" si="24"/>
        <v>32.679452054794524</v>
      </c>
      <c r="L133" s="272">
        <f t="shared" si="24"/>
        <v>3.0027397260273974</v>
      </c>
      <c r="M133" s="273">
        <v>119636.03</v>
      </c>
      <c r="N133" s="274" t="s">
        <v>697</v>
      </c>
      <c r="O133" s="275">
        <v>88956</v>
      </c>
      <c r="P133" s="275">
        <v>107324</v>
      </c>
      <c r="Q133" s="275">
        <v>125692</v>
      </c>
      <c r="R133" s="276">
        <f t="shared" si="25"/>
        <v>1.3448899455910788</v>
      </c>
      <c r="S133" s="276">
        <f t="shared" si="26"/>
        <v>1.114718329544184</v>
      </c>
      <c r="U133" s="278">
        <v>87</v>
      </c>
      <c r="V133" s="279">
        <f>VLOOKUP(U133,'Prop Grds'!$A$2:$D$46,2)</f>
        <v>99359.076063545348</v>
      </c>
      <c r="W133" s="279">
        <f>VLOOKUP(U133,'Prop Grds'!$A$2:$D$46,3)</f>
        <v>124198.84507943169</v>
      </c>
      <c r="X133" s="279">
        <f>VLOOKUP(U133,'Prop Grds'!$A$2:$D$46,4)</f>
        <v>149038.61409531801</v>
      </c>
      <c r="Z133" s="275">
        <f t="shared" si="27"/>
        <v>133627.02240108137</v>
      </c>
      <c r="AB133" s="280">
        <f>VLOOKUP(L133,TIP!$A$2:$B$60,2)</f>
        <v>0.87100000000000011</v>
      </c>
      <c r="AC133" s="275">
        <f t="shared" si="28"/>
        <v>108177.19406418501</v>
      </c>
      <c r="AD133" s="275">
        <f t="shared" si="29"/>
        <v>119636.03</v>
      </c>
      <c r="AE133" s="275">
        <f t="shared" si="30"/>
        <v>0</v>
      </c>
    </row>
    <row r="134" spans="1:31" ht="15.75">
      <c r="A134" s="189" t="s">
        <v>744</v>
      </c>
      <c r="B134" s="190" t="s">
        <v>745</v>
      </c>
      <c r="C134" s="190" t="s">
        <v>746</v>
      </c>
      <c r="D134" s="191" t="s">
        <v>636</v>
      </c>
      <c r="E134" s="190" t="s">
        <v>737</v>
      </c>
      <c r="F134" s="190" t="s">
        <v>747</v>
      </c>
      <c r="G134" s="192">
        <v>44025</v>
      </c>
      <c r="H134" s="193">
        <v>44025</v>
      </c>
      <c r="I134" s="193">
        <v>44025</v>
      </c>
      <c r="J134" s="193"/>
      <c r="K134" s="195">
        <f t="shared" si="24"/>
        <v>1.9671232876712328</v>
      </c>
      <c r="L134" s="195">
        <f t="shared" si="24"/>
        <v>1.9671232876712328</v>
      </c>
      <c r="M134" s="260">
        <v>95794.41</v>
      </c>
      <c r="N134" s="194" t="s">
        <v>697</v>
      </c>
      <c r="O134" s="196">
        <v>88956</v>
      </c>
      <c r="P134" s="196">
        <v>107324</v>
      </c>
      <c r="Q134" s="196">
        <v>125692</v>
      </c>
      <c r="R134" s="197">
        <f t="shared" si="25"/>
        <v>1.0768740725752057</v>
      </c>
      <c r="S134" s="197">
        <f t="shared" si="26"/>
        <v>0.89257211807237902</v>
      </c>
      <c r="T134" s="201"/>
      <c r="U134" s="188">
        <v>87</v>
      </c>
      <c r="V134" s="210">
        <f>VLOOKUP(U134,'Prop Grds'!$A$2:$D$46,2)</f>
        <v>99359.076063545348</v>
      </c>
      <c r="W134" s="210">
        <f>VLOOKUP(U134,'Prop Grds'!$A$2:$D$46,3)</f>
        <v>124198.84507943169</v>
      </c>
      <c r="X134" s="210">
        <f>VLOOKUP(U134,'Prop Grds'!$A$2:$D$46,4)</f>
        <v>149038.61409531801</v>
      </c>
      <c r="Y134" s="201"/>
      <c r="Z134" s="196">
        <f t="shared" si="27"/>
        <v>106997.21288785971</v>
      </c>
      <c r="AA134" s="201"/>
      <c r="AB134" s="265">
        <f>VLOOKUP(L134,TIP!$A$2:$B$60,2)</f>
        <v>0.82300000000000006</v>
      </c>
      <c r="AC134" s="196">
        <f t="shared" si="28"/>
        <v>102215.64950037228</v>
      </c>
      <c r="AD134" s="196">
        <f t="shared" si="29"/>
        <v>102215.64950037228</v>
      </c>
      <c r="AE134" s="196">
        <f t="shared" si="30"/>
        <v>6421.2395003722777</v>
      </c>
    </row>
    <row r="135" spans="1:31" ht="15.75">
      <c r="A135" s="189" t="s">
        <v>748</v>
      </c>
      <c r="B135" s="190" t="s">
        <v>749</v>
      </c>
      <c r="C135" s="190" t="s">
        <v>750</v>
      </c>
      <c r="D135" s="191" t="s">
        <v>392</v>
      </c>
      <c r="E135" s="190" t="s">
        <v>737</v>
      </c>
      <c r="F135" s="190" t="s">
        <v>751</v>
      </c>
      <c r="G135" s="192">
        <v>38356</v>
      </c>
      <c r="H135" s="193">
        <v>38356</v>
      </c>
      <c r="I135" s="194" t="s">
        <v>743</v>
      </c>
      <c r="K135" s="195">
        <f t="shared" si="24"/>
        <v>17.4986301369863</v>
      </c>
      <c r="L135" s="195">
        <f t="shared" si="24"/>
        <v>3.0027397260273974</v>
      </c>
      <c r="M135" s="260">
        <v>84668.7</v>
      </c>
      <c r="N135" s="194" t="s">
        <v>752</v>
      </c>
      <c r="O135" s="196">
        <v>59922</v>
      </c>
      <c r="P135" s="196">
        <v>72295</v>
      </c>
      <c r="Q135" s="196">
        <v>84668</v>
      </c>
      <c r="R135" s="197">
        <f t="shared" si="25"/>
        <v>1.4129818764393711</v>
      </c>
      <c r="S135" s="197">
        <f t="shared" si="26"/>
        <v>1.1711556815824054</v>
      </c>
      <c r="T135" s="201"/>
      <c r="U135" s="188">
        <v>78</v>
      </c>
      <c r="V135" s="210">
        <f>VLOOKUP(U135,'Prop Grds'!$A$2:$D$46,2)</f>
        <v>63501.370745644723</v>
      </c>
      <c r="W135" s="210">
        <f>VLOOKUP(U135,'Prop Grds'!$A$2:$D$46,3)</f>
        <v>79376.713432055898</v>
      </c>
      <c r="X135" s="210">
        <f>VLOOKUP(U135,'Prop Grds'!$A$2:$D$46,4)</f>
        <v>95252.056118467081</v>
      </c>
      <c r="Y135" s="201"/>
      <c r="Z135" s="196">
        <f t="shared" si="27"/>
        <v>89726.285992653269</v>
      </c>
      <c r="AA135" s="201"/>
      <c r="AB135" s="265">
        <f>VLOOKUP(L135,TIP!$A$2:$B$60,2)</f>
        <v>0.87100000000000011</v>
      </c>
      <c r="AC135" s="196">
        <f t="shared" si="28"/>
        <v>69137.11739932069</v>
      </c>
      <c r="AD135" s="196">
        <f t="shared" si="29"/>
        <v>84668.7</v>
      </c>
      <c r="AE135" s="196">
        <f t="shared" si="30"/>
        <v>0</v>
      </c>
    </row>
    <row r="136" spans="1:31" ht="15.75">
      <c r="A136" s="189" t="s">
        <v>753</v>
      </c>
      <c r="B136" s="190" t="s">
        <v>518</v>
      </c>
      <c r="C136" s="190" t="s">
        <v>754</v>
      </c>
      <c r="D136" s="191" t="s">
        <v>367</v>
      </c>
      <c r="E136" s="190" t="s">
        <v>737</v>
      </c>
      <c r="F136" s="190" t="s">
        <v>755</v>
      </c>
      <c r="G136" s="192">
        <v>34204</v>
      </c>
      <c r="H136" s="193">
        <v>34204</v>
      </c>
      <c r="I136" s="194" t="s">
        <v>756</v>
      </c>
      <c r="K136" s="195">
        <f t="shared" si="24"/>
        <v>28.873972602739727</v>
      </c>
      <c r="L136" s="195">
        <f t="shared" si="24"/>
        <v>15.545205479452054</v>
      </c>
      <c r="M136" s="260">
        <v>67797.919999999998</v>
      </c>
      <c r="N136" s="194" t="s">
        <v>560</v>
      </c>
      <c r="O136" s="196">
        <v>51671</v>
      </c>
      <c r="P136" s="196">
        <v>62341</v>
      </c>
      <c r="Q136" s="196">
        <v>73010</v>
      </c>
      <c r="R136" s="197">
        <f t="shared" si="25"/>
        <v>1.3121077587041086</v>
      </c>
      <c r="S136" s="197">
        <f t="shared" si="26"/>
        <v>1.0875334049822749</v>
      </c>
      <c r="T136" s="201"/>
      <c r="U136" s="188">
        <v>75</v>
      </c>
      <c r="V136" s="210">
        <f>VLOOKUP(U136,'Prop Grds'!$A$2:$D$46,2)</f>
        <v>54698.441460511865</v>
      </c>
      <c r="W136" s="210">
        <f>VLOOKUP(U136,'Prop Grds'!$A$2:$D$46,3)</f>
        <v>68373.051825639821</v>
      </c>
      <c r="X136" s="210">
        <f>VLOOKUP(U136,'Prop Grds'!$A$2:$D$46,4)</f>
        <v>82047.662190767791</v>
      </c>
      <c r="Y136" s="201"/>
      <c r="Z136" s="196">
        <f t="shared" si="27"/>
        <v>71770.249429360105</v>
      </c>
      <c r="AA136" s="201"/>
      <c r="AB136" s="265">
        <f>VLOOKUP(L136,TIP!$A$2:$B$60,2)</f>
        <v>1</v>
      </c>
      <c r="AC136" s="196">
        <f t="shared" si="28"/>
        <v>68373.051825639821</v>
      </c>
      <c r="AD136" s="196">
        <f t="shared" si="29"/>
        <v>68373.051825639821</v>
      </c>
      <c r="AE136" s="196">
        <f t="shared" si="30"/>
        <v>575.13182563982264</v>
      </c>
    </row>
    <row r="137" spans="1:31" ht="15.75">
      <c r="A137" s="189" t="s">
        <v>757</v>
      </c>
      <c r="B137" s="190" t="s">
        <v>758</v>
      </c>
      <c r="C137" s="190" t="s">
        <v>591</v>
      </c>
      <c r="D137" s="191" t="s">
        <v>397</v>
      </c>
      <c r="E137" s="190" t="s">
        <v>737</v>
      </c>
      <c r="F137" s="190" t="s">
        <v>759</v>
      </c>
      <c r="G137" s="192">
        <v>35982</v>
      </c>
      <c r="H137" s="193">
        <v>35982</v>
      </c>
      <c r="I137" s="193">
        <v>35982</v>
      </c>
      <c r="J137" s="193"/>
      <c r="K137" s="195">
        <f t="shared" si="24"/>
        <v>24.002739726027396</v>
      </c>
      <c r="L137" s="195">
        <f t="shared" si="24"/>
        <v>24.002739726027396</v>
      </c>
      <c r="M137" s="260">
        <v>58461.36</v>
      </c>
      <c r="N137" s="194" t="s">
        <v>760</v>
      </c>
      <c r="O137" s="196">
        <v>49181</v>
      </c>
      <c r="P137" s="196">
        <v>59336</v>
      </c>
      <c r="Q137" s="196">
        <v>69492</v>
      </c>
      <c r="R137" s="197">
        <f t="shared" si="25"/>
        <v>1.1886980744596491</v>
      </c>
      <c r="S137" s="197">
        <f t="shared" si="26"/>
        <v>0.98525953889712825</v>
      </c>
      <c r="T137" s="201"/>
      <c r="U137" s="188">
        <v>74</v>
      </c>
      <c r="V137" s="210">
        <f>VLOOKUP(U137,'Prop Grds'!$A$2:$D$46,2)</f>
        <v>52044.187878698256</v>
      </c>
      <c r="W137" s="210">
        <f>VLOOKUP(U137,'Prop Grds'!$A$2:$D$46,3)</f>
        <v>65055.23484837282</v>
      </c>
      <c r="X137" s="210">
        <f>VLOOKUP(U137,'Prop Grds'!$A$2:$D$46,4)</f>
        <v>78066.281818047384</v>
      </c>
      <c r="Y137" s="201"/>
      <c r="Z137" s="196">
        <f t="shared" si="27"/>
        <v>61864.825918224829</v>
      </c>
      <c r="AA137" s="201"/>
      <c r="AB137" s="265">
        <f>VLOOKUP(L137,TIP!$A$2:$B$60,2)</f>
        <v>1</v>
      </c>
      <c r="AC137" s="196">
        <f t="shared" si="28"/>
        <v>65055.23484837282</v>
      </c>
      <c r="AD137" s="196">
        <f t="shared" si="29"/>
        <v>65055.23484837282</v>
      </c>
      <c r="AE137" s="196">
        <f t="shared" si="30"/>
        <v>6593.8748483728195</v>
      </c>
    </row>
    <row r="138" spans="1:31" ht="15.75">
      <c r="A138" s="189" t="s">
        <v>761</v>
      </c>
      <c r="B138" s="190" t="s">
        <v>386</v>
      </c>
      <c r="C138" s="190" t="s">
        <v>673</v>
      </c>
      <c r="D138" s="191" t="s">
        <v>348</v>
      </c>
      <c r="E138" s="190" t="s">
        <v>737</v>
      </c>
      <c r="F138" s="190" t="s">
        <v>759</v>
      </c>
      <c r="G138" s="192">
        <v>35562</v>
      </c>
      <c r="H138" s="193">
        <v>35562</v>
      </c>
      <c r="I138" s="193">
        <v>35562</v>
      </c>
      <c r="J138" s="193"/>
      <c r="K138" s="195">
        <f t="shared" si="24"/>
        <v>25.153424657534245</v>
      </c>
      <c r="L138" s="195">
        <f t="shared" si="24"/>
        <v>25.153424657534245</v>
      </c>
      <c r="M138" s="260">
        <v>61420.95</v>
      </c>
      <c r="N138" s="194" t="s">
        <v>760</v>
      </c>
      <c r="O138" s="196">
        <v>49181</v>
      </c>
      <c r="P138" s="196">
        <v>59336</v>
      </c>
      <c r="Q138" s="196">
        <v>69492</v>
      </c>
      <c r="R138" s="197">
        <f t="shared" si="25"/>
        <v>1.2488755820337121</v>
      </c>
      <c r="S138" s="197">
        <f t="shared" si="26"/>
        <v>1.0351380275043818</v>
      </c>
      <c r="T138" s="201"/>
      <c r="U138" s="188">
        <v>74</v>
      </c>
      <c r="V138" s="210">
        <f>VLOOKUP(U138,'Prop Grds'!$A$2:$D$46,2)</f>
        <v>52044.187878698256</v>
      </c>
      <c r="W138" s="210">
        <f>VLOOKUP(U138,'Prop Grds'!$A$2:$D$46,3)</f>
        <v>65055.23484837282</v>
      </c>
      <c r="X138" s="210">
        <f>VLOOKUP(U138,'Prop Grds'!$A$2:$D$46,4)</f>
        <v>78066.281818047384</v>
      </c>
      <c r="Y138" s="201"/>
      <c r="Z138" s="196">
        <f t="shared" si="27"/>
        <v>64996.715428481148</v>
      </c>
      <c r="AA138" s="201"/>
      <c r="AB138" s="265">
        <f>VLOOKUP(L138,TIP!$A$2:$B$60,2)</f>
        <v>1</v>
      </c>
      <c r="AC138" s="196">
        <f t="shared" si="28"/>
        <v>65055.23484837282</v>
      </c>
      <c r="AD138" s="196">
        <f t="shared" si="29"/>
        <v>65055.23484837282</v>
      </c>
      <c r="AE138" s="196">
        <f t="shared" si="30"/>
        <v>3634.284848372823</v>
      </c>
    </row>
    <row r="139" spans="1:31" ht="15.75">
      <c r="A139" s="189" t="s">
        <v>762</v>
      </c>
      <c r="B139" s="190" t="s">
        <v>763</v>
      </c>
      <c r="C139" s="190" t="s">
        <v>764</v>
      </c>
      <c r="D139" s="191" t="s">
        <v>190</v>
      </c>
      <c r="E139" s="190" t="s">
        <v>737</v>
      </c>
      <c r="F139" s="190" t="s">
        <v>765</v>
      </c>
      <c r="G139" s="192">
        <v>44508</v>
      </c>
      <c r="H139" s="193">
        <v>44508</v>
      </c>
      <c r="I139" s="193">
        <v>44508</v>
      </c>
      <c r="J139" s="193"/>
      <c r="K139" s="195">
        <f t="shared" si="24"/>
        <v>0.64383561643835618</v>
      </c>
      <c r="L139" s="195">
        <f t="shared" si="24"/>
        <v>0.64383561643835618</v>
      </c>
      <c r="M139" s="260">
        <v>51671.79</v>
      </c>
      <c r="N139" s="194" t="s">
        <v>337</v>
      </c>
      <c r="O139" s="196">
        <v>46812</v>
      </c>
      <c r="P139" s="196">
        <v>56478</v>
      </c>
      <c r="Q139" s="196">
        <v>66144</v>
      </c>
      <c r="R139" s="197">
        <f t="shared" si="25"/>
        <v>1.1038150474237376</v>
      </c>
      <c r="S139" s="197">
        <f t="shared" si="26"/>
        <v>0.91490120046743861</v>
      </c>
      <c r="T139" s="201"/>
      <c r="U139" s="188">
        <v>76</v>
      </c>
      <c r="V139" s="210">
        <f>VLOOKUP(U139,'Prop Grds'!$A$2:$D$46,2)</f>
        <v>57488.061974997967</v>
      </c>
      <c r="W139" s="210">
        <f>VLOOKUP(U139,'Prop Grds'!$A$2:$D$46,3)</f>
        <v>71860.077468747448</v>
      </c>
      <c r="X139" s="210">
        <f>VLOOKUP(U139,'Prop Grds'!$A$2:$D$46,4)</f>
        <v>86232.092962496943</v>
      </c>
      <c r="Y139" s="201"/>
      <c r="Z139" s="196">
        <f t="shared" si="27"/>
        <v>63456.187855231146</v>
      </c>
      <c r="AA139" s="201"/>
      <c r="AB139" s="265">
        <f>VLOOKUP(L139,TIP!$A$2:$B$60,2)</f>
        <v>0.8</v>
      </c>
      <c r="AC139" s="196">
        <f t="shared" si="28"/>
        <v>57488.06197499796</v>
      </c>
      <c r="AD139" s="196">
        <f t="shared" si="29"/>
        <v>57488.06197499796</v>
      </c>
      <c r="AE139" s="196">
        <f t="shared" si="30"/>
        <v>5816.2719749979588</v>
      </c>
    </row>
    <row r="140" spans="1:31" ht="15.75">
      <c r="A140" s="189" t="s">
        <v>766</v>
      </c>
      <c r="B140" s="190" t="s">
        <v>767</v>
      </c>
      <c r="C140" s="190" t="s">
        <v>768</v>
      </c>
      <c r="D140" s="191" t="s">
        <v>376</v>
      </c>
      <c r="E140" s="190" t="s">
        <v>737</v>
      </c>
      <c r="F140" s="190" t="s">
        <v>765</v>
      </c>
      <c r="G140" s="192">
        <v>41113</v>
      </c>
      <c r="H140" s="193">
        <v>41113</v>
      </c>
      <c r="I140" s="193">
        <v>41113</v>
      </c>
      <c r="J140" s="193"/>
      <c r="K140" s="195">
        <f t="shared" si="24"/>
        <v>9.9452054794520546</v>
      </c>
      <c r="L140" s="195">
        <f t="shared" si="24"/>
        <v>9.9452054794520546</v>
      </c>
      <c r="M140" s="260">
        <v>55644.85</v>
      </c>
      <c r="N140" s="194" t="s">
        <v>337</v>
      </c>
      <c r="O140" s="196">
        <v>46812</v>
      </c>
      <c r="P140" s="196">
        <v>56478</v>
      </c>
      <c r="Q140" s="196">
        <v>66144</v>
      </c>
      <c r="R140" s="197">
        <f t="shared" si="25"/>
        <v>1.188687729641972</v>
      </c>
      <c r="S140" s="197">
        <f t="shared" si="26"/>
        <v>0.98524823825206276</v>
      </c>
      <c r="T140" s="201"/>
      <c r="U140" s="188">
        <v>76</v>
      </c>
      <c r="V140" s="210">
        <f>VLOOKUP(U140,'Prop Grds'!$A$2:$D$46,2)</f>
        <v>57488.061974997967</v>
      </c>
      <c r="W140" s="210">
        <f>VLOOKUP(U140,'Prop Grds'!$A$2:$D$46,3)</f>
        <v>71860.077468747448</v>
      </c>
      <c r="X140" s="210">
        <f>VLOOKUP(U140,'Prop Grds'!$A$2:$D$46,4)</f>
        <v>86232.092962496943</v>
      </c>
      <c r="Y140" s="201"/>
      <c r="Z140" s="196">
        <f t="shared" si="27"/>
        <v>68335.35387057731</v>
      </c>
      <c r="AA140" s="201"/>
      <c r="AB140" s="265">
        <f>VLOOKUP(L140,TIP!$A$2:$B$60,2)</f>
        <v>1</v>
      </c>
      <c r="AC140" s="196">
        <f t="shared" si="28"/>
        <v>71860.077468747448</v>
      </c>
      <c r="AD140" s="196">
        <f t="shared" si="29"/>
        <v>71860.077468747448</v>
      </c>
      <c r="AE140" s="196">
        <f t="shared" si="30"/>
        <v>16215.227468747449</v>
      </c>
    </row>
    <row r="141" spans="1:31" ht="15.75">
      <c r="A141" s="189" t="s">
        <v>769</v>
      </c>
      <c r="B141" s="190" t="s">
        <v>770</v>
      </c>
      <c r="C141" s="190" t="s">
        <v>771</v>
      </c>
      <c r="D141" s="191" t="s">
        <v>333</v>
      </c>
      <c r="E141" s="190" t="s">
        <v>737</v>
      </c>
      <c r="F141" s="190" t="s">
        <v>765</v>
      </c>
      <c r="G141" s="192">
        <v>44515</v>
      </c>
      <c r="H141" s="193">
        <v>44515</v>
      </c>
      <c r="I141" s="193">
        <v>44515</v>
      </c>
      <c r="J141" s="193"/>
      <c r="K141" s="195">
        <f t="shared" si="24"/>
        <v>0.62465753424657533</v>
      </c>
      <c r="L141" s="195">
        <f t="shared" si="24"/>
        <v>0.62465753424657533</v>
      </c>
      <c r="M141" s="260">
        <v>62957.05</v>
      </c>
      <c r="N141" s="194" t="s">
        <v>337</v>
      </c>
      <c r="O141" s="196">
        <v>46812</v>
      </c>
      <c r="P141" s="196">
        <v>56478</v>
      </c>
      <c r="Q141" s="196">
        <v>66144</v>
      </c>
      <c r="R141" s="197">
        <f t="shared" si="25"/>
        <v>1.3448912671964455</v>
      </c>
      <c r="S141" s="197">
        <f t="shared" si="26"/>
        <v>1.11471812033004</v>
      </c>
      <c r="T141" s="201"/>
      <c r="U141" s="188">
        <v>76</v>
      </c>
      <c r="V141" s="210">
        <f>VLOOKUP(U141,'Prop Grds'!$A$2:$D$46,2)</f>
        <v>57488.061974997967</v>
      </c>
      <c r="W141" s="210">
        <f>VLOOKUP(U141,'Prop Grds'!$A$2:$D$46,3)</f>
        <v>71860.077468747448</v>
      </c>
      <c r="X141" s="210">
        <f>VLOOKUP(U141,'Prop Grds'!$A$2:$D$46,4)</f>
        <v>86232.092962496943</v>
      </c>
      <c r="Y141" s="201"/>
      <c r="Z141" s="196">
        <f t="shared" si="27"/>
        <v>77315.192518222801</v>
      </c>
      <c r="AA141" s="201"/>
      <c r="AB141" s="265">
        <f>VLOOKUP(L141,TIP!$A$2:$B$60,2)</f>
        <v>0.8</v>
      </c>
      <c r="AC141" s="196">
        <f t="shared" si="28"/>
        <v>57488.06197499796</v>
      </c>
      <c r="AD141" s="196">
        <f t="shared" si="29"/>
        <v>62957.05</v>
      </c>
      <c r="AE141" s="196">
        <f t="shared" si="30"/>
        <v>0</v>
      </c>
    </row>
    <row r="142" spans="1:31" ht="15.75">
      <c r="A142" s="189" t="s">
        <v>772</v>
      </c>
      <c r="B142" s="190" t="s">
        <v>773</v>
      </c>
      <c r="C142" s="190" t="s">
        <v>774</v>
      </c>
      <c r="D142" s="191" t="s">
        <v>381</v>
      </c>
      <c r="E142" s="190" t="s">
        <v>737</v>
      </c>
      <c r="F142" s="190" t="s">
        <v>765</v>
      </c>
      <c r="G142" s="192">
        <v>42569</v>
      </c>
      <c r="H142" s="193">
        <v>39111</v>
      </c>
      <c r="I142" s="194" t="s">
        <v>775</v>
      </c>
      <c r="K142" s="195">
        <f t="shared" si="24"/>
        <v>15.43013698630137</v>
      </c>
      <c r="L142" s="195">
        <f t="shared" si="24"/>
        <v>5.956164383561644</v>
      </c>
      <c r="M142" s="260">
        <v>55644.85</v>
      </c>
      <c r="N142" s="194" t="s">
        <v>337</v>
      </c>
      <c r="O142" s="196">
        <v>46812</v>
      </c>
      <c r="P142" s="196">
        <v>56478</v>
      </c>
      <c r="Q142" s="196">
        <v>66144</v>
      </c>
      <c r="R142" s="197">
        <f t="shared" si="25"/>
        <v>1.188687729641972</v>
      </c>
      <c r="S142" s="197">
        <f t="shared" si="26"/>
        <v>0.98524823825206276</v>
      </c>
      <c r="T142" s="201"/>
      <c r="U142" s="188">
        <v>76</v>
      </c>
      <c r="V142" s="210">
        <f>VLOOKUP(U142,'Prop Grds'!$A$2:$D$46,2)</f>
        <v>57488.061974997967</v>
      </c>
      <c r="W142" s="210">
        <f>VLOOKUP(U142,'Prop Grds'!$A$2:$D$46,3)</f>
        <v>71860.077468747448</v>
      </c>
      <c r="X142" s="210">
        <f>VLOOKUP(U142,'Prop Grds'!$A$2:$D$46,4)</f>
        <v>86232.092962496943</v>
      </c>
      <c r="Y142" s="201"/>
      <c r="Z142" s="196">
        <f t="shared" si="27"/>
        <v>68335.35387057731</v>
      </c>
      <c r="AA142" s="201"/>
      <c r="AB142" s="265">
        <f>VLOOKUP(L142,TIP!$A$2:$B$60,2)</f>
        <v>0.91900000000000015</v>
      </c>
      <c r="AC142" s="196">
        <f t="shared" si="28"/>
        <v>66039.411193778913</v>
      </c>
      <c r="AD142" s="196">
        <f t="shared" si="29"/>
        <v>66039.411193778913</v>
      </c>
      <c r="AE142" s="196">
        <f t="shared" si="30"/>
        <v>10394.561193778914</v>
      </c>
    </row>
    <row r="143" spans="1:31" ht="15.75">
      <c r="A143" s="189" t="s">
        <v>776</v>
      </c>
      <c r="B143" s="190" t="s">
        <v>777</v>
      </c>
      <c r="C143" s="190" t="s">
        <v>778</v>
      </c>
      <c r="D143" s="191" t="s">
        <v>352</v>
      </c>
      <c r="E143" s="190" t="s">
        <v>737</v>
      </c>
      <c r="F143" s="190" t="s">
        <v>779</v>
      </c>
      <c r="G143" s="192">
        <v>36633</v>
      </c>
      <c r="H143" s="193">
        <v>36633</v>
      </c>
      <c r="I143" s="194" t="s">
        <v>780</v>
      </c>
      <c r="K143" s="195">
        <f t="shared" si="24"/>
        <v>22.219178082191782</v>
      </c>
      <c r="L143" s="195">
        <f t="shared" si="24"/>
        <v>14.96986301369863</v>
      </c>
      <c r="M143" s="260">
        <v>50410.36</v>
      </c>
      <c r="N143" s="194" t="s">
        <v>459</v>
      </c>
      <c r="O143" s="196">
        <v>40365</v>
      </c>
      <c r="P143" s="196">
        <v>48699</v>
      </c>
      <c r="Q143" s="196">
        <v>57034</v>
      </c>
      <c r="R143" s="197">
        <f t="shared" si="25"/>
        <v>1.2488631239935588</v>
      </c>
      <c r="S143" s="197">
        <f t="shared" si="26"/>
        <v>1.0351415840160989</v>
      </c>
      <c r="T143" s="201"/>
      <c r="U143" s="188">
        <v>73</v>
      </c>
      <c r="V143" s="210">
        <f>VLOOKUP(U143,'Prop Grds'!$A$2:$D$46,2)</f>
        <v>49518.732520169608</v>
      </c>
      <c r="W143" s="210">
        <f>VLOOKUP(U143,'Prop Grds'!$A$2:$D$46,3)</f>
        <v>61898.415650212009</v>
      </c>
      <c r="X143" s="210">
        <f>VLOOKUP(U143,'Prop Grds'!$A$2:$D$46,4)</f>
        <v>74278.098780254411</v>
      </c>
      <c r="Y143" s="201"/>
      <c r="Z143" s="196">
        <f t="shared" si="27"/>
        <v>61842.118991340452</v>
      </c>
      <c r="AA143" s="201"/>
      <c r="AB143" s="265">
        <f>VLOOKUP(L143,TIP!$A$2:$B$60,2)</f>
        <v>1</v>
      </c>
      <c r="AC143" s="196">
        <f t="shared" si="28"/>
        <v>61898.415650212009</v>
      </c>
      <c r="AD143" s="196">
        <f t="shared" si="29"/>
        <v>61898.415650212009</v>
      </c>
      <c r="AE143" s="196">
        <f t="shared" si="30"/>
        <v>11488.055650212009</v>
      </c>
    </row>
    <row r="144" spans="1:31" ht="15.75">
      <c r="A144" s="189" t="s">
        <v>781</v>
      </c>
      <c r="B144" s="190" t="s">
        <v>782</v>
      </c>
      <c r="C144" s="190" t="s">
        <v>783</v>
      </c>
      <c r="D144" s="191" t="s">
        <v>413</v>
      </c>
      <c r="E144" s="190" t="s">
        <v>737</v>
      </c>
      <c r="F144" s="190" t="s">
        <v>784</v>
      </c>
      <c r="G144" s="192">
        <v>34575</v>
      </c>
      <c r="H144" s="193">
        <v>34575</v>
      </c>
      <c r="I144" s="194" t="s">
        <v>785</v>
      </c>
      <c r="K144" s="195">
        <f t="shared" si="24"/>
        <v>27.857534246575341</v>
      </c>
      <c r="L144" s="195">
        <f t="shared" si="24"/>
        <v>1.8520547945205479</v>
      </c>
      <c r="M144" s="260">
        <v>46811</v>
      </c>
      <c r="N144" s="194" t="s">
        <v>459</v>
      </c>
      <c r="O144" s="196">
        <v>40365</v>
      </c>
      <c r="P144" s="196">
        <v>48699</v>
      </c>
      <c r="Q144" s="196">
        <v>57034</v>
      </c>
      <c r="R144" s="197">
        <f t="shared" si="25"/>
        <v>1.159692803171064</v>
      </c>
      <c r="S144" s="197">
        <f t="shared" si="26"/>
        <v>0.96123123678104272</v>
      </c>
      <c r="T144" s="201"/>
      <c r="U144" s="188">
        <v>74</v>
      </c>
      <c r="V144" s="210">
        <f>VLOOKUP(U144,'Prop Grds'!$A$2:$D$46,2)</f>
        <v>52044.187878698256</v>
      </c>
      <c r="W144" s="210">
        <f>VLOOKUP(U144,'Prop Grds'!$A$2:$D$46,3)</f>
        <v>65055.23484837282</v>
      </c>
      <c r="X144" s="210">
        <f>VLOOKUP(U144,'Prop Grds'!$A$2:$D$46,4)</f>
        <v>78066.281818047384</v>
      </c>
      <c r="Y144" s="201"/>
      <c r="Z144" s="196">
        <f t="shared" si="27"/>
        <v>60355.270129809091</v>
      </c>
      <c r="AA144" s="201"/>
      <c r="AB144" s="265">
        <f>VLOOKUP(L144,TIP!$A$2:$B$60,2)</f>
        <v>0.82300000000000006</v>
      </c>
      <c r="AC144" s="196">
        <f t="shared" si="28"/>
        <v>53540.458280210834</v>
      </c>
      <c r="AD144" s="196">
        <f t="shared" si="29"/>
        <v>53540.458280210834</v>
      </c>
      <c r="AE144" s="196">
        <f t="shared" si="30"/>
        <v>6729.4582802108343</v>
      </c>
    </row>
    <row r="145" spans="1:31" ht="15.75">
      <c r="A145" s="189" t="s">
        <v>786</v>
      </c>
      <c r="B145" s="190" t="s">
        <v>719</v>
      </c>
      <c r="C145" s="190" t="s">
        <v>787</v>
      </c>
      <c r="D145" s="191" t="s">
        <v>352</v>
      </c>
      <c r="E145" s="190" t="s">
        <v>737</v>
      </c>
      <c r="F145" s="190" t="s">
        <v>788</v>
      </c>
      <c r="G145" s="192">
        <v>40197</v>
      </c>
      <c r="H145" s="193">
        <v>40197</v>
      </c>
      <c r="I145" s="193">
        <v>40197</v>
      </c>
      <c r="J145" s="193"/>
      <c r="K145" s="195">
        <f t="shared" si="24"/>
        <v>12.454794520547946</v>
      </c>
      <c r="L145" s="195">
        <f t="shared" si="24"/>
        <v>12.454794520547946</v>
      </c>
      <c r="M145" s="260">
        <v>42410</v>
      </c>
      <c r="N145" s="194" t="s">
        <v>421</v>
      </c>
      <c r="O145" s="196">
        <v>38421</v>
      </c>
      <c r="P145" s="196">
        <v>46354</v>
      </c>
      <c r="Q145" s="196">
        <v>54288</v>
      </c>
      <c r="R145" s="197">
        <f t="shared" si="25"/>
        <v>1.1038234298951095</v>
      </c>
      <c r="S145" s="197">
        <f t="shared" si="26"/>
        <v>0.91491564913491819</v>
      </c>
      <c r="T145" s="201"/>
      <c r="U145" s="188">
        <v>72</v>
      </c>
      <c r="V145" s="210">
        <f>VLOOKUP(U145,'Prop Grds'!$A$2:$D$46,2)</f>
        <v>47115.825423567658</v>
      </c>
      <c r="W145" s="210">
        <f>VLOOKUP(U145,'Prop Grds'!$A$2:$D$46,3)</f>
        <v>58894.781779459568</v>
      </c>
      <c r="X145" s="210">
        <f>VLOOKUP(U145,'Prop Grds'!$A$2:$D$46,4)</f>
        <v>70673.738135351479</v>
      </c>
      <c r="Y145" s="201"/>
      <c r="Z145" s="196">
        <f t="shared" si="27"/>
        <v>52007.552021381656</v>
      </c>
      <c r="AA145" s="201"/>
      <c r="AB145" s="265">
        <f>VLOOKUP(L145,TIP!$A$2:$B$60,2)</f>
        <v>1</v>
      </c>
      <c r="AC145" s="196">
        <f t="shared" si="28"/>
        <v>58894.781779459568</v>
      </c>
      <c r="AD145" s="196">
        <f t="shared" si="29"/>
        <v>58894.781779459568</v>
      </c>
      <c r="AE145" s="196">
        <f t="shared" si="30"/>
        <v>16484.781779459568</v>
      </c>
    </row>
    <row r="146" spans="1:31" ht="15.75">
      <c r="A146" s="189" t="s">
        <v>789</v>
      </c>
      <c r="B146" s="190" t="s">
        <v>790</v>
      </c>
      <c r="C146" s="190" t="s">
        <v>450</v>
      </c>
      <c r="D146" s="191" t="s">
        <v>708</v>
      </c>
      <c r="E146" s="190" t="s">
        <v>737</v>
      </c>
      <c r="F146" s="190" t="s">
        <v>791</v>
      </c>
      <c r="G146" s="192">
        <v>42373</v>
      </c>
      <c r="H146" s="193">
        <v>42373</v>
      </c>
      <c r="I146" s="194" t="s">
        <v>792</v>
      </c>
      <c r="K146" s="195">
        <f t="shared" si="24"/>
        <v>6.493150684931507</v>
      </c>
      <c r="L146" s="195">
        <f t="shared" si="24"/>
        <v>1.0465753424657533</v>
      </c>
      <c r="M146" s="260">
        <v>37483.269999999997</v>
      </c>
      <c r="N146" s="194" t="s">
        <v>472</v>
      </c>
      <c r="O146" s="196">
        <v>36569</v>
      </c>
      <c r="P146" s="196">
        <v>44120</v>
      </c>
      <c r="Q146" s="196">
        <v>51671</v>
      </c>
      <c r="R146" s="197">
        <f t="shared" si="25"/>
        <v>1.0250012305504661</v>
      </c>
      <c r="S146" s="197">
        <f t="shared" si="26"/>
        <v>0.84957547597461458</v>
      </c>
      <c r="T146" s="201"/>
      <c r="U146" s="188">
        <v>72</v>
      </c>
      <c r="V146" s="210">
        <f>VLOOKUP(U146,'Prop Grds'!$A$2:$D$46,2)</f>
        <v>47115.825423567658</v>
      </c>
      <c r="W146" s="210">
        <f>VLOOKUP(U146,'Prop Grds'!$A$2:$D$46,3)</f>
        <v>58894.781779459568</v>
      </c>
      <c r="X146" s="210">
        <f>VLOOKUP(U146,'Prop Grds'!$A$2:$D$46,4)</f>
        <v>70673.738135351479</v>
      </c>
      <c r="Y146" s="201"/>
      <c r="Z146" s="196">
        <f t="shared" si="27"/>
        <v>48293.779037557782</v>
      </c>
      <c r="AA146" s="201"/>
      <c r="AB146" s="265">
        <f>VLOOKUP(L146,TIP!$A$2:$B$60,2)</f>
        <v>0.82300000000000006</v>
      </c>
      <c r="AC146" s="196">
        <f t="shared" si="28"/>
        <v>48470.405404495228</v>
      </c>
      <c r="AD146" s="196">
        <f t="shared" si="29"/>
        <v>48470.405404495228</v>
      </c>
      <c r="AE146" s="196">
        <f t="shared" si="30"/>
        <v>10987.135404495231</v>
      </c>
    </row>
    <row r="147" spans="1:31" ht="15.75">
      <c r="A147" s="189" t="s">
        <v>793</v>
      </c>
      <c r="B147" s="190" t="s">
        <v>655</v>
      </c>
      <c r="C147" s="190" t="s">
        <v>794</v>
      </c>
      <c r="D147" s="191" t="s">
        <v>488</v>
      </c>
      <c r="E147" s="190" t="s">
        <v>737</v>
      </c>
      <c r="F147" s="190" t="s">
        <v>795</v>
      </c>
      <c r="G147" s="192">
        <v>39133</v>
      </c>
      <c r="H147" s="193">
        <v>39133</v>
      </c>
      <c r="I147" s="194" t="s">
        <v>796</v>
      </c>
      <c r="K147" s="195">
        <f t="shared" si="24"/>
        <v>15.36986301369863</v>
      </c>
      <c r="L147" s="195">
        <f t="shared" si="24"/>
        <v>6.493150684931507</v>
      </c>
      <c r="M147" s="260">
        <v>39380.86</v>
      </c>
      <c r="N147" s="194" t="s">
        <v>472</v>
      </c>
      <c r="O147" s="196">
        <v>36569</v>
      </c>
      <c r="P147" s="196">
        <v>44120</v>
      </c>
      <c r="Q147" s="196">
        <v>51671</v>
      </c>
      <c r="R147" s="197">
        <f t="shared" si="25"/>
        <v>1.0768919029779322</v>
      </c>
      <c r="S147" s="197">
        <f t="shared" si="26"/>
        <v>0.89258522212148683</v>
      </c>
      <c r="T147" s="201"/>
      <c r="U147" s="188">
        <v>72</v>
      </c>
      <c r="V147" s="210">
        <f>VLOOKUP(U147,'Prop Grds'!$A$2:$D$46,2)</f>
        <v>47115.825423567658</v>
      </c>
      <c r="W147" s="210">
        <f>VLOOKUP(U147,'Prop Grds'!$A$2:$D$46,3)</f>
        <v>58894.781779459568</v>
      </c>
      <c r="X147" s="210">
        <f>VLOOKUP(U147,'Prop Grds'!$A$2:$D$46,4)</f>
        <v>70673.738135351479</v>
      </c>
      <c r="Y147" s="201"/>
      <c r="Z147" s="196">
        <f t="shared" si="27"/>
        <v>50738.650900761815</v>
      </c>
      <c r="AA147" s="201"/>
      <c r="AB147" s="265">
        <f>VLOOKUP(L147,TIP!$A$2:$B$60,2)</f>
        <v>0.94300000000000017</v>
      </c>
      <c r="AC147" s="196">
        <f t="shared" si="28"/>
        <v>55537.77921803038</v>
      </c>
      <c r="AD147" s="196">
        <f t="shared" si="29"/>
        <v>55537.77921803038</v>
      </c>
      <c r="AE147" s="196">
        <f t="shared" si="30"/>
        <v>16156.91921803038</v>
      </c>
    </row>
    <row r="148" spans="1:31" ht="15.75">
      <c r="A148" s="189" t="s">
        <v>797</v>
      </c>
      <c r="B148" s="190" t="s">
        <v>798</v>
      </c>
      <c r="C148" s="190" t="s">
        <v>799</v>
      </c>
      <c r="D148" s="191" t="s">
        <v>348</v>
      </c>
      <c r="E148" s="190" t="s">
        <v>737</v>
      </c>
      <c r="F148" s="190" t="s">
        <v>800</v>
      </c>
      <c r="G148" s="192">
        <v>42667</v>
      </c>
      <c r="H148" s="193">
        <v>42667</v>
      </c>
      <c r="I148" s="193">
        <v>42667</v>
      </c>
      <c r="J148" s="193"/>
      <c r="K148" s="195">
        <f t="shared" si="24"/>
        <v>5.6876712328767125</v>
      </c>
      <c r="L148" s="195">
        <f t="shared" si="24"/>
        <v>5.6876712328767125</v>
      </c>
      <c r="M148" s="260">
        <v>36570.199999999997</v>
      </c>
      <c r="N148" s="194" t="s">
        <v>436</v>
      </c>
      <c r="O148" s="196">
        <v>31534</v>
      </c>
      <c r="P148" s="196">
        <v>38045</v>
      </c>
      <c r="Q148" s="196">
        <v>44557</v>
      </c>
      <c r="R148" s="197">
        <f t="shared" si="25"/>
        <v>1.1597069829390498</v>
      </c>
      <c r="S148" s="197">
        <f t="shared" si="26"/>
        <v>0.96123537915626223</v>
      </c>
      <c r="T148" s="201"/>
      <c r="U148" s="188">
        <v>67</v>
      </c>
      <c r="V148" s="210">
        <f>VLOOKUP(U148,'Prop Grds'!$A$2:$D$46,2)</f>
        <v>36741.190453383591</v>
      </c>
      <c r="W148" s="210">
        <f>VLOOKUP(U148,'Prop Grds'!$A$2:$D$46,3)</f>
        <v>45926.488066729493</v>
      </c>
      <c r="X148" s="210">
        <f>VLOOKUP(U148,'Prop Grds'!$A$2:$D$46,4)</f>
        <v>55111.785680075387</v>
      </c>
      <c r="Y148" s="201"/>
      <c r="Z148" s="196">
        <f t="shared" si="27"/>
        <v>42609.015130282503</v>
      </c>
      <c r="AA148" s="201"/>
      <c r="AB148" s="265">
        <f>VLOOKUP(L148,TIP!$A$2:$B$60,2)</f>
        <v>0.91900000000000015</v>
      </c>
      <c r="AC148" s="196">
        <f t="shared" si="28"/>
        <v>42206.442533324414</v>
      </c>
      <c r="AD148" s="196">
        <f t="shared" si="29"/>
        <v>42206.442533324414</v>
      </c>
      <c r="AE148" s="196">
        <f t="shared" si="30"/>
        <v>5636.2425333244173</v>
      </c>
    </row>
    <row r="149" spans="1:31" ht="15.75">
      <c r="A149" s="189" t="s">
        <v>801</v>
      </c>
      <c r="B149" s="190" t="s">
        <v>500</v>
      </c>
      <c r="C149" s="190" t="s">
        <v>802</v>
      </c>
      <c r="D149" s="191" t="s">
        <v>352</v>
      </c>
      <c r="E149" s="190" t="s">
        <v>737</v>
      </c>
      <c r="F149" s="190" t="s">
        <v>803</v>
      </c>
      <c r="G149" s="192">
        <v>34232</v>
      </c>
      <c r="H149" s="193">
        <v>34232</v>
      </c>
      <c r="I149" s="193">
        <v>34232</v>
      </c>
      <c r="J149" s="193"/>
      <c r="K149" s="195">
        <f t="shared" si="24"/>
        <v>28.797260273972604</v>
      </c>
      <c r="L149" s="195">
        <f t="shared" si="24"/>
        <v>28.797260273972604</v>
      </c>
      <c r="M149" s="260">
        <v>33959.449999999997</v>
      </c>
      <c r="N149" s="194" t="s">
        <v>363</v>
      </c>
      <c r="O149" s="196">
        <v>30015</v>
      </c>
      <c r="P149" s="196">
        <v>36212</v>
      </c>
      <c r="Q149" s="196">
        <v>42410</v>
      </c>
      <c r="R149" s="197">
        <f t="shared" si="25"/>
        <v>1.1314159586873229</v>
      </c>
      <c r="S149" s="197">
        <f t="shared" si="26"/>
        <v>0.93779548216060971</v>
      </c>
      <c r="T149" s="201"/>
      <c r="U149" s="188">
        <v>68</v>
      </c>
      <c r="V149" s="210">
        <f>VLOOKUP(U149,'Prop Grds'!$A$2:$D$46,2)</f>
        <v>38614.991166506152</v>
      </c>
      <c r="W149" s="210">
        <f>VLOOKUP(U149,'Prop Grds'!$A$2:$D$46,3)</f>
        <v>48268.738958132686</v>
      </c>
      <c r="X149" s="210">
        <f>VLOOKUP(U149,'Prop Grds'!$A$2:$D$46,4)</f>
        <v>57922.486749759228</v>
      </c>
      <c r="Y149" s="201"/>
      <c r="Z149" s="196">
        <f t="shared" si="27"/>
        <v>43689.617250355062</v>
      </c>
      <c r="AA149" s="201"/>
      <c r="AB149" s="265">
        <f>VLOOKUP(L149,TIP!$A$2:$B$60,2)</f>
        <v>1</v>
      </c>
      <c r="AC149" s="196">
        <f t="shared" si="28"/>
        <v>48268.738958132686</v>
      </c>
      <c r="AD149" s="196">
        <f t="shared" si="29"/>
        <v>48268.738958132686</v>
      </c>
      <c r="AE149" s="196">
        <f t="shared" si="30"/>
        <v>14309.288958132689</v>
      </c>
    </row>
    <row r="150" spans="1:31" ht="15.75">
      <c r="A150" s="189" t="s">
        <v>804</v>
      </c>
      <c r="B150" s="190" t="s">
        <v>805</v>
      </c>
      <c r="C150" s="190" t="s">
        <v>433</v>
      </c>
      <c r="D150" s="191" t="s">
        <v>708</v>
      </c>
      <c r="E150" s="190" t="s">
        <v>737</v>
      </c>
      <c r="F150" s="190" t="s">
        <v>806</v>
      </c>
      <c r="G150" s="192">
        <v>44242</v>
      </c>
      <c r="H150" s="193">
        <v>44242</v>
      </c>
      <c r="I150" s="193">
        <v>44242</v>
      </c>
      <c r="J150" s="193"/>
      <c r="K150" s="195">
        <f t="shared" si="24"/>
        <v>1.3726027397260274</v>
      </c>
      <c r="L150" s="195">
        <f t="shared" si="24"/>
        <v>1.3726027397260274</v>
      </c>
      <c r="M150" s="260">
        <v>40367.11</v>
      </c>
      <c r="N150" s="194" t="s">
        <v>363</v>
      </c>
      <c r="O150" s="196">
        <v>30015</v>
      </c>
      <c r="P150" s="196">
        <v>36212</v>
      </c>
      <c r="Q150" s="196">
        <v>42410</v>
      </c>
      <c r="R150" s="197">
        <f t="shared" si="25"/>
        <v>1.3448978843911379</v>
      </c>
      <c r="S150" s="197">
        <f t="shared" si="26"/>
        <v>1.1147440075113222</v>
      </c>
      <c r="T150" s="201"/>
      <c r="U150" s="188">
        <v>68</v>
      </c>
      <c r="V150" s="210">
        <f>VLOOKUP(U150,'Prop Grds'!$A$2:$D$46,2)</f>
        <v>38614.991166506152</v>
      </c>
      <c r="W150" s="210">
        <f>VLOOKUP(U150,'Prop Grds'!$A$2:$D$46,3)</f>
        <v>48268.738958132686</v>
      </c>
      <c r="X150" s="210">
        <f>VLOOKUP(U150,'Prop Grds'!$A$2:$D$46,4)</f>
        <v>57922.486749759228</v>
      </c>
      <c r="Y150" s="201"/>
      <c r="Z150" s="196">
        <f t="shared" si="27"/>
        <v>51933.219925616599</v>
      </c>
      <c r="AA150" s="201"/>
      <c r="AB150" s="265">
        <f>VLOOKUP(L150,TIP!$A$2:$B$60,2)</f>
        <v>0.82300000000000006</v>
      </c>
      <c r="AC150" s="196">
        <f t="shared" si="28"/>
        <v>39725.172162543204</v>
      </c>
      <c r="AD150" s="196">
        <f t="shared" si="29"/>
        <v>40367.11</v>
      </c>
      <c r="AE150" s="196">
        <f t="shared" si="30"/>
        <v>0</v>
      </c>
    </row>
    <row r="151" spans="1:31" ht="15.75">
      <c r="A151" s="189" t="s">
        <v>807</v>
      </c>
      <c r="B151" s="190" t="s">
        <v>808</v>
      </c>
      <c r="C151" s="190" t="s">
        <v>809</v>
      </c>
      <c r="D151" s="191" t="s">
        <v>190</v>
      </c>
      <c r="E151" s="190" t="s">
        <v>737</v>
      </c>
      <c r="F151" s="190" t="s">
        <v>810</v>
      </c>
      <c r="G151" s="192">
        <v>44501</v>
      </c>
      <c r="H151" s="193">
        <v>44501</v>
      </c>
      <c r="I151" s="193">
        <v>44501</v>
      </c>
      <c r="J151" s="193"/>
      <c r="K151" s="195">
        <f t="shared" si="24"/>
        <v>0.66301369863013704</v>
      </c>
      <c r="L151" s="195">
        <f t="shared" si="24"/>
        <v>0.66301369863013704</v>
      </c>
      <c r="M151" s="260">
        <v>31532.55</v>
      </c>
      <c r="N151" s="194" t="s">
        <v>811</v>
      </c>
      <c r="O151" s="196">
        <v>27190</v>
      </c>
      <c r="P151" s="196">
        <v>32804</v>
      </c>
      <c r="Q151" s="196">
        <v>38419</v>
      </c>
      <c r="R151" s="197">
        <f t="shared" si="25"/>
        <v>1.1597112909157778</v>
      </c>
      <c r="S151" s="197">
        <f t="shared" si="26"/>
        <v>0.96124100719424455</v>
      </c>
      <c r="T151" s="201"/>
      <c r="U151" s="188">
        <v>66</v>
      </c>
      <c r="V151" s="210">
        <f>VLOOKUP(U151,'Prop Grds'!$A$2:$D$46,2)</f>
        <v>34958.316321011982</v>
      </c>
      <c r="W151" s="210">
        <f>VLOOKUP(U151,'Prop Grds'!$A$2:$D$46,3)</f>
        <v>43697.895401264977</v>
      </c>
      <c r="X151" s="210">
        <f>VLOOKUP(U151,'Prop Grds'!$A$2:$D$46,4)</f>
        <v>52437.474481517973</v>
      </c>
      <c r="Y151" s="201"/>
      <c r="Z151" s="196">
        <f t="shared" si="27"/>
        <v>40541.554148882911</v>
      </c>
      <c r="AA151" s="201"/>
      <c r="AB151" s="265">
        <f>VLOOKUP(L151,TIP!$A$2:$B$60,2)</f>
        <v>0.8</v>
      </c>
      <c r="AC151" s="196">
        <f t="shared" si="28"/>
        <v>34958.316321011982</v>
      </c>
      <c r="AD151" s="196">
        <f t="shared" si="29"/>
        <v>34958.316321011982</v>
      </c>
      <c r="AE151" s="196">
        <f t="shared" si="30"/>
        <v>3425.7663210119827</v>
      </c>
    </row>
    <row r="152" spans="1:31" ht="15.75">
      <c r="A152" s="189">
        <v>7231</v>
      </c>
      <c r="B152" s="190" t="s">
        <v>812</v>
      </c>
      <c r="C152" s="190" t="s">
        <v>813</v>
      </c>
      <c r="D152" s="191" t="s">
        <v>367</v>
      </c>
      <c r="E152" s="190" t="s">
        <v>737</v>
      </c>
      <c r="F152" s="190" t="s">
        <v>814</v>
      </c>
      <c r="G152" s="192">
        <v>42744</v>
      </c>
      <c r="H152" s="193">
        <v>42744</v>
      </c>
      <c r="I152" s="194" t="s">
        <v>815</v>
      </c>
      <c r="K152" s="195">
        <f t="shared" si="24"/>
        <v>5.4767123287671229</v>
      </c>
      <c r="L152" s="195">
        <f t="shared" si="24"/>
        <v>1.6986301369863013</v>
      </c>
      <c r="M152" s="260">
        <v>29284.18</v>
      </c>
      <c r="N152" s="194" t="s">
        <v>816</v>
      </c>
      <c r="O152" s="196">
        <v>24635</v>
      </c>
      <c r="P152" s="196">
        <v>29722</v>
      </c>
      <c r="Q152" s="196">
        <v>34809</v>
      </c>
      <c r="R152" s="197">
        <f t="shared" si="25"/>
        <v>1.1887225492185916</v>
      </c>
      <c r="S152" s="197">
        <f t="shared" si="26"/>
        <v>0.98526949734203617</v>
      </c>
      <c r="T152" s="201"/>
      <c r="U152" s="188">
        <v>64</v>
      </c>
      <c r="V152" s="210">
        <f>VLOOKUP(U152,'Prop Grds'!$A$2:$D$46,2)</f>
        <v>31647.912975827454</v>
      </c>
      <c r="W152" s="210">
        <f>VLOOKUP(U152,'Prop Grds'!$A$2:$D$46,3)</f>
        <v>39559.891219784316</v>
      </c>
      <c r="X152" s="210">
        <f>VLOOKUP(U152,'Prop Grds'!$A$2:$D$46,4)</f>
        <v>47471.869463741183</v>
      </c>
      <c r="Y152" s="201"/>
      <c r="Z152" s="196">
        <f t="shared" si="27"/>
        <v>37620.587790073754</v>
      </c>
      <c r="AA152" s="201"/>
      <c r="AB152" s="265">
        <f>VLOOKUP(L152,TIP!$A$2:$B$60,2)</f>
        <v>0.82300000000000006</v>
      </c>
      <c r="AC152" s="196">
        <f t="shared" si="28"/>
        <v>32557.790473882495</v>
      </c>
      <c r="AD152" s="196">
        <f t="shared" si="29"/>
        <v>32557.790473882495</v>
      </c>
      <c r="AE152" s="196">
        <f t="shared" si="30"/>
        <v>3273.6104738824943</v>
      </c>
    </row>
    <row r="153" spans="1:31" ht="15.75">
      <c r="A153" s="189" t="s">
        <v>817</v>
      </c>
      <c r="B153" s="190" t="s">
        <v>818</v>
      </c>
      <c r="C153" s="190" t="s">
        <v>819</v>
      </c>
      <c r="D153" s="191" t="s">
        <v>360</v>
      </c>
      <c r="E153" s="190" t="s">
        <v>737</v>
      </c>
      <c r="F153" s="190" t="s">
        <v>820</v>
      </c>
      <c r="G153" s="192">
        <v>44102</v>
      </c>
      <c r="H153" s="193">
        <v>44102</v>
      </c>
      <c r="I153" s="193">
        <v>44102</v>
      </c>
      <c r="J153" s="193"/>
      <c r="K153" s="195">
        <f t="shared" si="24"/>
        <v>1.7561643835616438</v>
      </c>
      <c r="L153" s="195">
        <f t="shared" si="24"/>
        <v>1.7561643835616438</v>
      </c>
      <c r="M153" s="260">
        <v>29282.91</v>
      </c>
      <c r="N153" s="194" t="s">
        <v>821</v>
      </c>
      <c r="O153" s="196">
        <v>22317</v>
      </c>
      <c r="P153" s="196">
        <v>26926</v>
      </c>
      <c r="Q153" s="196">
        <v>31534</v>
      </c>
      <c r="R153" s="197">
        <f t="shared" si="25"/>
        <v>1.312134695523592</v>
      </c>
      <c r="S153" s="197">
        <f t="shared" si="26"/>
        <v>1.0875328678600609</v>
      </c>
      <c r="T153" s="201"/>
      <c r="U153" s="188">
        <v>62</v>
      </c>
      <c r="V153" s="210">
        <f>VLOOKUP(U153,'Prop Grds'!$A$2:$D$46,2)</f>
        <v>28650.990697842441</v>
      </c>
      <c r="W153" s="210">
        <f>VLOOKUP(U153,'Prop Grds'!$A$2:$D$46,3)</f>
        <v>35813.738372303051</v>
      </c>
      <c r="X153" s="210">
        <f>VLOOKUP(U153,'Prop Grds'!$A$2:$D$46,4)</f>
        <v>42976.486046763661</v>
      </c>
      <c r="Y153" s="201"/>
      <c r="Z153" s="196">
        <f t="shared" si="27"/>
        <v>37593.958955762755</v>
      </c>
      <c r="AA153" s="201"/>
      <c r="AB153" s="265">
        <f>VLOOKUP(L153,TIP!$A$2:$B$60,2)</f>
        <v>0.82300000000000006</v>
      </c>
      <c r="AC153" s="196">
        <f t="shared" si="28"/>
        <v>29474.706680405412</v>
      </c>
      <c r="AD153" s="196">
        <f t="shared" si="29"/>
        <v>29474.706680405412</v>
      </c>
      <c r="AE153" s="196">
        <f t="shared" si="30"/>
        <v>191.79668040541219</v>
      </c>
    </row>
    <row r="154" spans="1:31" ht="15.75">
      <c r="I154" s="193"/>
      <c r="J154" s="193"/>
      <c r="T154" s="201"/>
      <c r="V154" s="210"/>
      <c r="W154" s="210"/>
      <c r="X154" s="210"/>
      <c r="Y154" s="201"/>
      <c r="AA154" s="201"/>
    </row>
    <row r="155" spans="1:31" ht="15.75">
      <c r="I155" s="193"/>
      <c r="J155" s="193"/>
      <c r="T155" s="201"/>
      <c r="V155" s="210"/>
      <c r="W155" s="210"/>
      <c r="X155" s="210"/>
      <c r="Y155" s="201"/>
      <c r="AA155" s="201"/>
    </row>
    <row r="156" spans="1:31" ht="15.75">
      <c r="A156" s="189" t="s">
        <v>822</v>
      </c>
      <c r="B156" s="190" t="s">
        <v>823</v>
      </c>
      <c r="C156" s="190" t="s">
        <v>824</v>
      </c>
      <c r="D156" s="191" t="s">
        <v>360</v>
      </c>
      <c r="E156" s="190" t="s">
        <v>825</v>
      </c>
      <c r="F156" s="190" t="s">
        <v>826</v>
      </c>
      <c r="G156" s="192">
        <v>36101</v>
      </c>
      <c r="H156" s="193">
        <v>36101</v>
      </c>
      <c r="I156" s="194" t="s">
        <v>827</v>
      </c>
      <c r="K156" s="195">
        <f t="shared" si="24"/>
        <v>23.676712328767124</v>
      </c>
      <c r="L156" s="195">
        <f t="shared" si="24"/>
        <v>11.509589041095891</v>
      </c>
      <c r="M156" s="260">
        <v>103160.11</v>
      </c>
      <c r="N156" s="194" t="s">
        <v>828</v>
      </c>
      <c r="O156" s="196">
        <v>80588</v>
      </c>
      <c r="P156" s="196">
        <v>97228</v>
      </c>
      <c r="Q156" s="196">
        <v>113869</v>
      </c>
      <c r="R156" s="197">
        <f t="shared" si="25"/>
        <v>1.2800926937012955</v>
      </c>
      <c r="S156" s="197">
        <f>M156/P156</f>
        <v>1.0610123626938741</v>
      </c>
      <c r="T156" s="201"/>
      <c r="U156" s="188">
        <v>83</v>
      </c>
      <c r="V156" s="210">
        <f>VLOOKUP(U156,'Prop Grds'!$A$2:$D$46,2)</f>
        <v>81432.296049446872</v>
      </c>
      <c r="W156" s="210">
        <f>VLOOKUP(U156,'Prop Grds'!$A$2:$D$46,3)</f>
        <v>101790.37006180859</v>
      </c>
      <c r="X156" s="210">
        <f>VLOOKUP(U156,'Prop Grds'!$A$2:$D$46,4)</f>
        <v>122148.44407417031</v>
      </c>
      <c r="Y156" s="201"/>
      <c r="Z156" s="196">
        <f t="shared" si="27"/>
        <v>104240.88720421781</v>
      </c>
      <c r="AA156" s="201"/>
      <c r="AB156" s="265">
        <f>VLOOKUP(L156,TIP!$A$2:$B$60,2)</f>
        <v>1</v>
      </c>
      <c r="AC156" s="196">
        <f t="shared" si="28"/>
        <v>101790.37006180859</v>
      </c>
      <c r="AD156" s="196">
        <f t="shared" si="29"/>
        <v>103160.11</v>
      </c>
      <c r="AE156" s="196">
        <f t="shared" si="30"/>
        <v>0</v>
      </c>
    </row>
    <row r="157" spans="1:31" ht="15.75">
      <c r="A157" s="189" t="s">
        <v>829</v>
      </c>
      <c r="B157" s="190" t="s">
        <v>830</v>
      </c>
      <c r="C157" s="190" t="s">
        <v>831</v>
      </c>
      <c r="D157" s="191" t="s">
        <v>413</v>
      </c>
      <c r="E157" s="190" t="s">
        <v>825</v>
      </c>
      <c r="F157" s="190" t="s">
        <v>832</v>
      </c>
      <c r="G157" s="192">
        <v>44284</v>
      </c>
      <c r="H157" s="193">
        <v>44284</v>
      </c>
      <c r="I157" s="193">
        <v>44284</v>
      </c>
      <c r="J157" s="193"/>
      <c r="K157" s="195">
        <f t="shared" si="24"/>
        <v>1.2575342465753425</v>
      </c>
      <c r="L157" s="195">
        <f t="shared" si="24"/>
        <v>1.2575342465753425</v>
      </c>
      <c r="M157" s="260">
        <v>55644.9</v>
      </c>
      <c r="N157" s="194" t="s">
        <v>560</v>
      </c>
      <c r="O157" s="196">
        <v>51671</v>
      </c>
      <c r="P157" s="196">
        <v>62341</v>
      </c>
      <c r="Q157" s="196">
        <v>73010</v>
      </c>
      <c r="R157" s="197">
        <f t="shared" si="25"/>
        <v>1.0769077432215364</v>
      </c>
      <c r="S157" s="197">
        <f>M157/P157</f>
        <v>0.89258914678943235</v>
      </c>
      <c r="T157" s="201"/>
      <c r="U157" s="188">
        <v>74</v>
      </c>
      <c r="V157" s="210">
        <f>VLOOKUP(U157,'Prop Grds'!$A$2:$D$46,2)</f>
        <v>52044.187878698256</v>
      </c>
      <c r="W157" s="210">
        <f>VLOOKUP(U157,'Prop Grds'!$A$2:$D$46,3)</f>
        <v>65055.23484837282</v>
      </c>
      <c r="X157" s="210">
        <f>VLOOKUP(U157,'Prop Grds'!$A$2:$D$46,4)</f>
        <v>78066.281818047384</v>
      </c>
      <c r="Y157" s="201"/>
      <c r="Z157" s="196">
        <f t="shared" si="27"/>
        <v>56046.78891624658</v>
      </c>
      <c r="AA157" s="201"/>
      <c r="AB157" s="265">
        <f>VLOOKUP(L157,TIP!$A$2:$B$60,2)</f>
        <v>0.82300000000000006</v>
      </c>
      <c r="AC157" s="196">
        <f t="shared" si="28"/>
        <v>53540.458280210834</v>
      </c>
      <c r="AD157" s="196">
        <f t="shared" si="29"/>
        <v>55644.9</v>
      </c>
      <c r="AE157" s="196">
        <f t="shared" si="30"/>
        <v>0</v>
      </c>
    </row>
    <row r="158" spans="1:31" ht="15.75">
      <c r="A158" s="189" t="s">
        <v>833</v>
      </c>
      <c r="B158" s="190" t="s">
        <v>834</v>
      </c>
      <c r="C158" s="190" t="s">
        <v>835</v>
      </c>
      <c r="D158" s="191" t="s">
        <v>352</v>
      </c>
      <c r="E158" s="190" t="s">
        <v>825</v>
      </c>
      <c r="F158" s="190" t="s">
        <v>836</v>
      </c>
      <c r="G158" s="192">
        <v>41512</v>
      </c>
      <c r="H158" s="193">
        <v>41512</v>
      </c>
      <c r="I158" s="193">
        <v>41512</v>
      </c>
      <c r="J158" s="193"/>
      <c r="K158" s="195">
        <f t="shared" si="24"/>
        <v>8.8520547945205479</v>
      </c>
      <c r="L158" s="195">
        <f t="shared" si="24"/>
        <v>8.8520547945205479</v>
      </c>
      <c r="M158" s="260">
        <v>45669.73</v>
      </c>
      <c r="N158" s="194" t="s">
        <v>472</v>
      </c>
      <c r="O158" s="196">
        <v>36569</v>
      </c>
      <c r="P158" s="196">
        <v>44120</v>
      </c>
      <c r="Q158" s="196">
        <v>51671</v>
      </c>
      <c r="R158" s="197">
        <f t="shared" si="25"/>
        <v>1.2488646121031475</v>
      </c>
      <c r="S158" s="197">
        <f>M158/P158</f>
        <v>1.0351253399818676</v>
      </c>
      <c r="T158" s="201"/>
      <c r="U158" s="188">
        <v>68</v>
      </c>
      <c r="V158" s="210">
        <f>VLOOKUP(U158,'Prop Grds'!$A$2:$D$46,2)</f>
        <v>38614.991166506152</v>
      </c>
      <c r="W158" s="210">
        <f>VLOOKUP(U158,'Prop Grds'!$A$2:$D$46,3)</f>
        <v>48268.738958132686</v>
      </c>
      <c r="X158" s="210">
        <f>VLOOKUP(U158,'Prop Grds'!$A$2:$D$46,4)</f>
        <v>57922.486749759228</v>
      </c>
      <c r="Y158" s="201"/>
      <c r="Z158" s="196">
        <f t="shared" si="27"/>
        <v>48224.895964525174</v>
      </c>
      <c r="AA158" s="201"/>
      <c r="AB158" s="265">
        <f>VLOOKUP(L158,TIP!$A$2:$B$60,2)</f>
        <v>0.99100000000000021</v>
      </c>
      <c r="AC158" s="196">
        <f t="shared" si="28"/>
        <v>47834.320307509501</v>
      </c>
      <c r="AD158" s="196">
        <f t="shared" si="29"/>
        <v>47834.320307509501</v>
      </c>
      <c r="AE158" s="196">
        <f t="shared" si="30"/>
        <v>2164.5903075094975</v>
      </c>
    </row>
    <row r="159" spans="1:31" ht="15.75">
      <c r="A159" s="189" t="s">
        <v>837</v>
      </c>
      <c r="B159" s="190" t="s">
        <v>838</v>
      </c>
      <c r="C159" s="190" t="s">
        <v>412</v>
      </c>
      <c r="D159" s="191" t="s">
        <v>352</v>
      </c>
      <c r="E159" s="190" t="s">
        <v>825</v>
      </c>
      <c r="F159" s="190" t="s">
        <v>839</v>
      </c>
      <c r="G159" s="192">
        <v>41715</v>
      </c>
      <c r="H159" s="193">
        <v>41715</v>
      </c>
      <c r="I159" s="193">
        <v>41715</v>
      </c>
      <c r="J159" s="193"/>
      <c r="K159" s="195">
        <f t="shared" si="24"/>
        <v>8.2958904109589042</v>
      </c>
      <c r="L159" s="195">
        <f t="shared" si="24"/>
        <v>8.2958904109589042</v>
      </c>
      <c r="M159" s="260">
        <v>49182.86</v>
      </c>
      <c r="N159" s="194" t="s">
        <v>344</v>
      </c>
      <c r="O159" s="196">
        <v>34808</v>
      </c>
      <c r="P159" s="196">
        <v>41995</v>
      </c>
      <c r="Q159" s="196">
        <v>49182</v>
      </c>
      <c r="R159" s="197">
        <f t="shared" si="25"/>
        <v>1.4129757527005287</v>
      </c>
      <c r="S159" s="197">
        <f>M159/P159</f>
        <v>1.1711598999880939</v>
      </c>
      <c r="T159" s="201"/>
      <c r="U159" s="188">
        <v>68</v>
      </c>
      <c r="V159" s="210">
        <f>VLOOKUP(U159,'Prop Grds'!$A$2:$D$46,2)</f>
        <v>38614.991166506152</v>
      </c>
      <c r="W159" s="210">
        <f>VLOOKUP(U159,'Prop Grds'!$A$2:$D$46,3)</f>
        <v>48268.738958132686</v>
      </c>
      <c r="X159" s="210">
        <f>VLOOKUP(U159,'Prop Grds'!$A$2:$D$46,4)</f>
        <v>57922.486749759228</v>
      </c>
      <c r="Y159" s="201"/>
      <c r="Z159" s="196">
        <f t="shared" si="27"/>
        <v>54562.046209018292</v>
      </c>
      <c r="AA159" s="201"/>
      <c r="AB159" s="265">
        <f>VLOOKUP(L159,TIP!$A$2:$B$60,2)</f>
        <v>0.99100000000000021</v>
      </c>
      <c r="AC159" s="196">
        <f t="shared" si="28"/>
        <v>47834.320307509501</v>
      </c>
      <c r="AD159" s="196">
        <f t="shared" si="29"/>
        <v>49182.86</v>
      </c>
      <c r="AE159" s="196">
        <f t="shared" si="30"/>
        <v>0</v>
      </c>
    </row>
    <row r="160" spans="1:31" ht="15.75">
      <c r="A160" s="189" t="s">
        <v>840</v>
      </c>
      <c r="B160" s="190" t="s">
        <v>841</v>
      </c>
      <c r="C160" s="190" t="s">
        <v>842</v>
      </c>
      <c r="D160" s="191" t="s">
        <v>341</v>
      </c>
      <c r="E160" s="190" t="s">
        <v>825</v>
      </c>
      <c r="F160" s="190" t="s">
        <v>843</v>
      </c>
      <c r="G160" s="192">
        <v>37550</v>
      </c>
      <c r="H160" s="193">
        <v>37550</v>
      </c>
      <c r="I160" s="194" t="s">
        <v>844</v>
      </c>
      <c r="K160" s="195">
        <f t="shared" si="24"/>
        <v>19.706849315068492</v>
      </c>
      <c r="L160" s="195">
        <f t="shared" si="24"/>
        <v>2.7726027397260276</v>
      </c>
      <c r="M160" s="260">
        <v>41375.83</v>
      </c>
      <c r="N160" s="194" t="s">
        <v>436</v>
      </c>
      <c r="O160" s="196">
        <v>31534</v>
      </c>
      <c r="P160" s="196">
        <v>38045</v>
      </c>
      <c r="Q160" s="196">
        <v>44557</v>
      </c>
      <c r="R160" s="197">
        <f t="shared" si="25"/>
        <v>1.3121021754296951</v>
      </c>
      <c r="S160" s="197">
        <f>M160/P160</f>
        <v>1.0875497437245367</v>
      </c>
      <c r="T160" s="201"/>
      <c r="U160" s="188">
        <v>67</v>
      </c>
      <c r="V160" s="210">
        <f>VLOOKUP(U160,'Prop Grds'!$A$2:$D$46,2)</f>
        <v>36741.190453383591</v>
      </c>
      <c r="W160" s="210">
        <f>VLOOKUP(U160,'Prop Grds'!$A$2:$D$46,3)</f>
        <v>45926.488066729493</v>
      </c>
      <c r="X160" s="210">
        <f>VLOOKUP(U160,'Prop Grds'!$A$2:$D$46,4)</f>
        <v>55111.785680075387</v>
      </c>
      <c r="Y160" s="201"/>
      <c r="Z160" s="196">
        <f t="shared" si="27"/>
        <v>48208.195921761355</v>
      </c>
      <c r="AA160" s="201"/>
      <c r="AB160" s="265">
        <f>VLOOKUP(L160,TIP!$A$2:$B$60,2)</f>
        <v>0.84700000000000009</v>
      </c>
      <c r="AC160" s="196">
        <f t="shared" si="28"/>
        <v>38899.735392519884</v>
      </c>
      <c r="AD160" s="196">
        <f t="shared" si="29"/>
        <v>41375.83</v>
      </c>
      <c r="AE160" s="196">
        <f t="shared" si="30"/>
        <v>0</v>
      </c>
    </row>
    <row r="161" spans="1:31" ht="15.75">
      <c r="T161" s="201"/>
      <c r="V161" s="210"/>
      <c r="W161" s="210"/>
      <c r="X161" s="210"/>
      <c r="Y161" s="201"/>
      <c r="AA161" s="201"/>
    </row>
    <row r="162" spans="1:31" ht="15.75">
      <c r="T162" s="201"/>
      <c r="V162" s="210"/>
      <c r="W162" s="210"/>
      <c r="X162" s="210"/>
      <c r="Y162" s="201"/>
      <c r="AA162" s="201"/>
    </row>
    <row r="163" spans="1:31" ht="15.75">
      <c r="A163" s="189" t="s">
        <v>845</v>
      </c>
      <c r="B163" s="190" t="s">
        <v>379</v>
      </c>
      <c r="C163" s="190" t="s">
        <v>465</v>
      </c>
      <c r="D163" s="191" t="s">
        <v>488</v>
      </c>
      <c r="E163" s="190" t="s">
        <v>847</v>
      </c>
      <c r="F163" s="190" t="s">
        <v>848</v>
      </c>
      <c r="G163" s="192">
        <v>41841</v>
      </c>
      <c r="H163" s="193">
        <v>36283</v>
      </c>
      <c r="I163" s="193">
        <v>44682</v>
      </c>
      <c r="J163" s="193"/>
      <c r="K163" s="195">
        <f t="shared" si="24"/>
        <v>23.17808219178082</v>
      </c>
      <c r="L163" s="195">
        <f t="shared" si="24"/>
        <v>0.16712328767123288</v>
      </c>
      <c r="M163" s="260">
        <v>84670.02</v>
      </c>
      <c r="N163" s="194" t="s">
        <v>701</v>
      </c>
      <c r="O163" s="196">
        <v>69492</v>
      </c>
      <c r="P163" s="196">
        <v>83841</v>
      </c>
      <c r="Q163" s="196">
        <v>98191</v>
      </c>
      <c r="R163" s="197">
        <f t="shared" si="25"/>
        <v>1.2184139181488518</v>
      </c>
      <c r="S163" s="197">
        <f t="shared" ref="S163:S169" si="31">M163/P163</f>
        <v>1.0098880022900492</v>
      </c>
      <c r="T163" s="201"/>
      <c r="U163" s="188">
        <v>82</v>
      </c>
      <c r="V163" s="210">
        <f>VLOOKUP(U163,'Prop Grds'!$A$2:$D$46,2)</f>
        <v>77480.776450472767</v>
      </c>
      <c r="W163" s="210">
        <f>VLOOKUP(U163,'Prop Grds'!$A$2:$D$46,3)</f>
        <v>96850.970563090959</v>
      </c>
      <c r="X163" s="210">
        <f>VLOOKUP(U163,'Prop Grds'!$A$2:$D$46,4)</f>
        <v>116221.16467570915</v>
      </c>
      <c r="Y163" s="201"/>
      <c r="Z163" s="196">
        <f t="shared" si="27"/>
        <v>94403.656416235812</v>
      </c>
      <c r="AA163" s="201"/>
      <c r="AB163" s="265">
        <f>VLOOKUP(L163,TIP!$A$2:$B$60,2)</f>
        <v>0.8</v>
      </c>
      <c r="AC163" s="196">
        <f t="shared" si="28"/>
        <v>77480.776450472767</v>
      </c>
      <c r="AD163" s="196">
        <f t="shared" si="29"/>
        <v>84670.02</v>
      </c>
      <c r="AE163" s="196">
        <f t="shared" si="30"/>
        <v>0</v>
      </c>
    </row>
    <row r="164" spans="1:31" ht="15.75">
      <c r="A164" s="189" t="s">
        <v>849</v>
      </c>
      <c r="B164" s="281" t="s">
        <v>1238</v>
      </c>
      <c r="C164" s="281" t="s">
        <v>1238</v>
      </c>
      <c r="E164" s="190" t="s">
        <v>847</v>
      </c>
      <c r="F164" s="190" t="s">
        <v>850</v>
      </c>
      <c r="G164" s="192">
        <v>41841</v>
      </c>
      <c r="H164" s="193">
        <v>41841</v>
      </c>
      <c r="I164" s="193">
        <v>41841</v>
      </c>
      <c r="J164" s="193"/>
      <c r="K164" s="195">
        <f t="shared" si="24"/>
        <v>7.9506849315068493</v>
      </c>
      <c r="L164" s="195">
        <f t="shared" si="24"/>
        <v>7.9506849315068493</v>
      </c>
      <c r="M164" s="260">
        <v>59921.2</v>
      </c>
      <c r="N164" s="194" t="s">
        <v>416</v>
      </c>
      <c r="O164" s="196">
        <v>54285</v>
      </c>
      <c r="P164" s="196">
        <v>65494</v>
      </c>
      <c r="Q164" s="196">
        <v>76704</v>
      </c>
      <c r="R164" s="197">
        <f t="shared" si="25"/>
        <v>1.1038261029750391</v>
      </c>
      <c r="S164" s="197">
        <f t="shared" si="31"/>
        <v>0.91491128958377865</v>
      </c>
      <c r="T164" s="201"/>
      <c r="U164" s="188">
        <v>78</v>
      </c>
      <c r="V164" s="210">
        <f>VLOOKUP(U164,'Prop Grds'!$A$2:$D$46,2)</f>
        <v>63501.370745644723</v>
      </c>
      <c r="W164" s="210">
        <f>VLOOKUP(U164,'Prop Grds'!$A$2:$D$46,3)</f>
        <v>79376.713432055898</v>
      </c>
      <c r="X164" s="210">
        <f>VLOOKUP(U164,'Prop Grds'!$A$2:$D$46,4)</f>
        <v>95252.056118467081</v>
      </c>
      <c r="Y164" s="201"/>
      <c r="Z164" s="196">
        <f t="shared" si="27"/>
        <v>70094.470603738169</v>
      </c>
      <c r="AA164" s="201"/>
      <c r="AB164" s="265">
        <f>VLOOKUP(L164,TIP!$A$2:$B$60,2)</f>
        <v>0.96700000000000019</v>
      </c>
      <c r="AC164" s="196">
        <f t="shared" si="28"/>
        <v>76757.281888798068</v>
      </c>
      <c r="AD164" s="196">
        <f t="shared" si="29"/>
        <v>76757.281888798068</v>
      </c>
      <c r="AE164" s="196">
        <f t="shared" si="30"/>
        <v>16836.081888798071</v>
      </c>
    </row>
    <row r="165" spans="1:31" ht="15.75">
      <c r="A165" s="189" t="s">
        <v>851</v>
      </c>
      <c r="B165" s="190" t="s">
        <v>711</v>
      </c>
      <c r="C165" s="190" t="s">
        <v>852</v>
      </c>
      <c r="D165" s="191" t="s">
        <v>381</v>
      </c>
      <c r="E165" s="190" t="s">
        <v>847</v>
      </c>
      <c r="F165" s="190" t="s">
        <v>853</v>
      </c>
      <c r="G165" s="192">
        <v>36320</v>
      </c>
      <c r="H165" s="193">
        <v>36320</v>
      </c>
      <c r="I165" s="194" t="s">
        <v>854</v>
      </c>
      <c r="K165" s="195">
        <f t="shared" si="24"/>
        <v>23.076712328767123</v>
      </c>
      <c r="L165" s="195">
        <f t="shared" si="24"/>
        <v>2.2356164383561645</v>
      </c>
      <c r="M165" s="260">
        <v>58461.87</v>
      </c>
      <c r="N165" s="194" t="s">
        <v>337</v>
      </c>
      <c r="O165" s="196">
        <v>46812</v>
      </c>
      <c r="P165" s="196">
        <v>56478</v>
      </c>
      <c r="Q165" s="196">
        <v>66144</v>
      </c>
      <c r="R165" s="197">
        <f t="shared" si="25"/>
        <v>1.2488650346065111</v>
      </c>
      <c r="S165" s="197">
        <f t="shared" si="31"/>
        <v>1.0351264209072559</v>
      </c>
      <c r="T165" s="201"/>
      <c r="U165" s="188">
        <v>75</v>
      </c>
      <c r="V165" s="210">
        <f>VLOOKUP(U165,'Prop Grds'!$A$2:$D$46,2)</f>
        <v>54698.441460511865</v>
      </c>
      <c r="W165" s="210">
        <f>VLOOKUP(U165,'Prop Grds'!$A$2:$D$46,3)</f>
        <v>68373.051825639821</v>
      </c>
      <c r="X165" s="210">
        <f>VLOOKUP(U165,'Prop Grds'!$A$2:$D$46,4)</f>
        <v>82047.662190767791</v>
      </c>
      <c r="Y165" s="201"/>
      <c r="Z165" s="196">
        <f t="shared" si="27"/>
        <v>68310.970987504377</v>
      </c>
      <c r="AA165" s="201"/>
      <c r="AB165" s="265">
        <f>VLOOKUP(L165,TIP!$A$2:$B$60,2)</f>
        <v>0.84700000000000009</v>
      </c>
      <c r="AC165" s="196">
        <f t="shared" si="28"/>
        <v>57911.974896316933</v>
      </c>
      <c r="AD165" s="196">
        <f t="shared" si="29"/>
        <v>58461.87</v>
      </c>
      <c r="AE165" s="196">
        <f t="shared" si="30"/>
        <v>0</v>
      </c>
    </row>
    <row r="166" spans="1:31" ht="15.75">
      <c r="A166" s="189" t="s">
        <v>855</v>
      </c>
      <c r="B166" s="190" t="s">
        <v>856</v>
      </c>
      <c r="C166" s="190" t="s">
        <v>547</v>
      </c>
      <c r="D166" s="191" t="s">
        <v>367</v>
      </c>
      <c r="E166" s="190" t="s">
        <v>847</v>
      </c>
      <c r="F166" s="190" t="s">
        <v>857</v>
      </c>
      <c r="G166" s="192">
        <v>40078</v>
      </c>
      <c r="H166" s="193">
        <v>40427</v>
      </c>
      <c r="I166" s="193">
        <v>40427</v>
      </c>
      <c r="J166" s="193"/>
      <c r="K166" s="195">
        <f t="shared" si="24"/>
        <v>11.824657534246576</v>
      </c>
      <c r="L166" s="195">
        <f t="shared" si="24"/>
        <v>11.824657534246576</v>
      </c>
      <c r="M166" s="260">
        <v>58461.26</v>
      </c>
      <c r="N166" s="194" t="s">
        <v>580</v>
      </c>
      <c r="O166" s="196">
        <v>42408</v>
      </c>
      <c r="P166" s="196">
        <v>51165</v>
      </c>
      <c r="Q166" s="196">
        <v>59922</v>
      </c>
      <c r="R166" s="197">
        <f t="shared" si="25"/>
        <v>1.3785431993963404</v>
      </c>
      <c r="S166" s="197">
        <f t="shared" si="31"/>
        <v>1.1426025603439851</v>
      </c>
      <c r="T166" s="201"/>
      <c r="U166" s="188">
        <v>73</v>
      </c>
      <c r="V166" s="210">
        <f>VLOOKUP(U166,'Prop Grds'!$A$2:$D$46,2)</f>
        <v>49518.732520169608</v>
      </c>
      <c r="W166" s="210">
        <f>VLOOKUP(U166,'Prop Grds'!$A$2:$D$46,3)</f>
        <v>61898.415650212009</v>
      </c>
      <c r="X166" s="210">
        <f>VLOOKUP(U166,'Prop Grds'!$A$2:$D$46,4)</f>
        <v>74278.098780254411</v>
      </c>
      <c r="Y166" s="201"/>
      <c r="Z166" s="196">
        <f t="shared" si="27"/>
        <v>68263.711958406217</v>
      </c>
      <c r="AA166" s="201"/>
      <c r="AB166" s="265">
        <f>VLOOKUP(L166,TIP!$A$2:$B$60,2)</f>
        <v>1</v>
      </c>
      <c r="AC166" s="196">
        <f t="shared" si="28"/>
        <v>61898.415650212009</v>
      </c>
      <c r="AD166" s="196">
        <f t="shared" si="29"/>
        <v>61898.415650212009</v>
      </c>
      <c r="AE166" s="196">
        <f t="shared" si="30"/>
        <v>3437.1556502120075</v>
      </c>
    </row>
    <row r="167" spans="1:31" ht="15.75">
      <c r="A167" s="189" t="s">
        <v>858</v>
      </c>
      <c r="B167" s="190" t="s">
        <v>859</v>
      </c>
      <c r="C167" s="190" t="s">
        <v>860</v>
      </c>
      <c r="D167" s="191" t="s">
        <v>352</v>
      </c>
      <c r="E167" s="190" t="s">
        <v>847</v>
      </c>
      <c r="F167" s="190" t="s">
        <v>861</v>
      </c>
      <c r="G167" s="192">
        <v>44579</v>
      </c>
      <c r="H167" s="193">
        <v>44579</v>
      </c>
      <c r="I167" s="193">
        <v>44579</v>
      </c>
      <c r="J167" s="193"/>
      <c r="K167" s="195">
        <f t="shared" si="24"/>
        <v>0.44931506849315067</v>
      </c>
      <c r="L167" s="195">
        <f t="shared" si="24"/>
        <v>0.44931506849315067</v>
      </c>
      <c r="M167" s="260">
        <v>46812.97</v>
      </c>
      <c r="N167" s="194" t="s">
        <v>344</v>
      </c>
      <c r="O167" s="196">
        <v>34808</v>
      </c>
      <c r="P167" s="196">
        <v>41995</v>
      </c>
      <c r="Q167" s="196">
        <v>49182</v>
      </c>
      <c r="R167" s="197">
        <f t="shared" si="25"/>
        <v>1.3448911169846012</v>
      </c>
      <c r="S167" s="197">
        <f t="shared" si="31"/>
        <v>1.1147272294320754</v>
      </c>
      <c r="T167" s="201"/>
      <c r="U167" s="188">
        <v>72</v>
      </c>
      <c r="V167" s="210">
        <f>VLOOKUP(U167,'Prop Grds'!$A$2:$D$46,2)</f>
        <v>47115.825423567658</v>
      </c>
      <c r="W167" s="210">
        <f>VLOOKUP(U167,'Prop Grds'!$A$2:$D$46,3)</f>
        <v>58894.781779459568</v>
      </c>
      <c r="X167" s="210">
        <f>VLOOKUP(U167,'Prop Grds'!$A$2:$D$46,4)</f>
        <v>70673.738135351479</v>
      </c>
      <c r="Y167" s="201"/>
      <c r="Z167" s="196">
        <f t="shared" si="27"/>
        <v>63365.655081553377</v>
      </c>
      <c r="AA167" s="201"/>
      <c r="AB167" s="265">
        <f>VLOOKUP(L167,TIP!$A$2:$B$60,2)</f>
        <v>0.8</v>
      </c>
      <c r="AC167" s="196">
        <f t="shared" si="28"/>
        <v>47115.825423567658</v>
      </c>
      <c r="AD167" s="196">
        <f t="shared" si="29"/>
        <v>47115.825423567658</v>
      </c>
      <c r="AE167" s="196">
        <f t="shared" si="30"/>
        <v>302.85542356765654</v>
      </c>
    </row>
    <row r="168" spans="1:31" ht="15.75">
      <c r="A168" s="189" t="s">
        <v>862</v>
      </c>
      <c r="B168" s="190" t="s">
        <v>863</v>
      </c>
      <c r="C168" s="190" t="s">
        <v>864</v>
      </c>
      <c r="D168" s="191" t="s">
        <v>190</v>
      </c>
      <c r="E168" s="190" t="s">
        <v>847</v>
      </c>
      <c r="F168" s="190" t="s">
        <v>861</v>
      </c>
      <c r="G168" s="192">
        <v>44074</v>
      </c>
      <c r="H168" s="193">
        <v>44074</v>
      </c>
      <c r="I168" s="194" t="s">
        <v>399</v>
      </c>
      <c r="K168" s="195">
        <f t="shared" si="24"/>
        <v>1.832876712328767</v>
      </c>
      <c r="L168" s="195">
        <f t="shared" si="24"/>
        <v>0.73972602739726023</v>
      </c>
      <c r="M168" s="260">
        <v>46812.97</v>
      </c>
      <c r="N168" s="194" t="s">
        <v>344</v>
      </c>
      <c r="O168" s="196">
        <v>34808</v>
      </c>
      <c r="P168" s="196">
        <v>41995</v>
      </c>
      <c r="Q168" s="196">
        <v>49182</v>
      </c>
      <c r="R168" s="197">
        <f t="shared" si="25"/>
        <v>1.3448911169846012</v>
      </c>
      <c r="S168" s="197">
        <f t="shared" si="31"/>
        <v>1.1147272294320754</v>
      </c>
      <c r="T168" s="201"/>
      <c r="U168" s="188">
        <v>72</v>
      </c>
      <c r="V168" s="210">
        <f>VLOOKUP(U168,'Prop Grds'!$A$2:$D$46,2)</f>
        <v>47115.825423567658</v>
      </c>
      <c r="W168" s="210">
        <f>VLOOKUP(U168,'Prop Grds'!$A$2:$D$46,3)</f>
        <v>58894.781779459568</v>
      </c>
      <c r="X168" s="210">
        <f>VLOOKUP(U168,'Prop Grds'!$A$2:$D$46,4)</f>
        <v>70673.738135351479</v>
      </c>
      <c r="Y168" s="201"/>
      <c r="Z168" s="196">
        <f t="shared" si="27"/>
        <v>63365.655081553377</v>
      </c>
      <c r="AA168" s="201"/>
      <c r="AB168" s="265">
        <f>VLOOKUP(L168,TIP!$A$2:$B$60,2)</f>
        <v>0.8</v>
      </c>
      <c r="AC168" s="196">
        <f t="shared" si="28"/>
        <v>47115.825423567658</v>
      </c>
      <c r="AD168" s="196">
        <f t="shared" si="29"/>
        <v>47115.825423567658</v>
      </c>
      <c r="AE168" s="196">
        <f t="shared" si="30"/>
        <v>302.85542356765654</v>
      </c>
    </row>
    <row r="169" spans="1:31" ht="15.75">
      <c r="A169" s="189" t="s">
        <v>865</v>
      </c>
      <c r="B169" s="190" t="s">
        <v>866</v>
      </c>
      <c r="C169" s="190" t="s">
        <v>867</v>
      </c>
      <c r="D169" s="191" t="s">
        <v>413</v>
      </c>
      <c r="E169" s="190" t="s">
        <v>847</v>
      </c>
      <c r="F169" s="190" t="s">
        <v>868</v>
      </c>
      <c r="G169" s="192">
        <v>44011</v>
      </c>
      <c r="H169" s="193">
        <v>44011</v>
      </c>
      <c r="I169" s="193">
        <v>44011</v>
      </c>
      <c r="J169" s="193"/>
      <c r="K169" s="195">
        <f t="shared" si="24"/>
        <v>2.0054794520547947</v>
      </c>
      <c r="L169" s="195">
        <f t="shared" si="24"/>
        <v>2.0054794520547947</v>
      </c>
      <c r="M169" s="260">
        <v>43470.97</v>
      </c>
      <c r="N169" s="194" t="s">
        <v>363</v>
      </c>
      <c r="O169" s="196">
        <v>30015</v>
      </c>
      <c r="P169" s="196">
        <v>36212</v>
      </c>
      <c r="Q169" s="196">
        <v>42410</v>
      </c>
      <c r="R169" s="197">
        <f t="shared" si="25"/>
        <v>1.4483081792437116</v>
      </c>
      <c r="S169" s="197">
        <f t="shared" si="31"/>
        <v>1.2004575831216171</v>
      </c>
      <c r="T169" s="201"/>
      <c r="U169" s="188">
        <v>67</v>
      </c>
      <c r="V169" s="210">
        <f>VLOOKUP(U169,'Prop Grds'!$A$2:$D$46,2)</f>
        <v>36741.190453383591</v>
      </c>
      <c r="W169" s="210">
        <f>VLOOKUP(U169,'Prop Grds'!$A$2:$D$46,3)</f>
        <v>45926.488066729493</v>
      </c>
      <c r="X169" s="210">
        <f>VLOOKUP(U169,'Prop Grds'!$A$2:$D$46,4)</f>
        <v>55111.785680075387</v>
      </c>
      <c r="Y169" s="201"/>
      <c r="Z169" s="196">
        <f t="shared" si="27"/>
        <v>53212.566648786429</v>
      </c>
      <c r="AA169" s="201"/>
      <c r="AB169" s="265">
        <f>VLOOKUP(L169,TIP!$A$2:$B$60,2)</f>
        <v>0.84700000000000009</v>
      </c>
      <c r="AC169" s="196">
        <f t="shared" si="28"/>
        <v>38899.735392519884</v>
      </c>
      <c r="AD169" s="196">
        <f t="shared" si="29"/>
        <v>43470.97</v>
      </c>
      <c r="AE169" s="196">
        <f t="shared" si="30"/>
        <v>0</v>
      </c>
    </row>
    <row r="170" spans="1:31" ht="15.75">
      <c r="I170" s="193"/>
      <c r="J170" s="193"/>
      <c r="T170" s="201"/>
      <c r="V170" s="210"/>
      <c r="W170" s="210"/>
      <c r="X170" s="210"/>
      <c r="Y170" s="201"/>
      <c r="AA170" s="201"/>
    </row>
    <row r="171" spans="1:31" ht="15.75">
      <c r="I171" s="193"/>
      <c r="J171" s="193"/>
      <c r="T171" s="201"/>
      <c r="V171" s="210"/>
      <c r="W171" s="210"/>
      <c r="X171" s="210"/>
      <c r="Y171" s="201"/>
      <c r="AA171" s="201"/>
    </row>
    <row r="172" spans="1:31" ht="15.75">
      <c r="A172" s="189" t="s">
        <v>869</v>
      </c>
      <c r="B172" s="190" t="s">
        <v>870</v>
      </c>
      <c r="C172" s="190" t="s">
        <v>754</v>
      </c>
      <c r="D172" s="191" t="s">
        <v>341</v>
      </c>
      <c r="E172" s="190" t="s">
        <v>871</v>
      </c>
      <c r="F172" s="190" t="s">
        <v>872</v>
      </c>
      <c r="G172" s="192">
        <v>43192</v>
      </c>
      <c r="H172" s="193">
        <v>43192</v>
      </c>
      <c r="I172" s="193">
        <v>43192</v>
      </c>
      <c r="J172" s="193"/>
      <c r="K172" s="195">
        <f t="shared" si="24"/>
        <v>4.2493150684931509</v>
      </c>
      <c r="L172" s="195">
        <f t="shared" si="24"/>
        <v>4.2493150684931509</v>
      </c>
      <c r="M172" s="260">
        <v>98191.27</v>
      </c>
      <c r="N172" s="194" t="s">
        <v>701</v>
      </c>
      <c r="O172" s="196">
        <v>69492</v>
      </c>
      <c r="P172" s="196">
        <v>83841</v>
      </c>
      <c r="Q172" s="196">
        <v>98191</v>
      </c>
      <c r="R172" s="197">
        <f t="shared" si="25"/>
        <v>1.4129866747251483</v>
      </c>
      <c r="S172" s="197">
        <f t="shared" ref="S172:S177" si="32">M172/P172</f>
        <v>1.1711605300509298</v>
      </c>
      <c r="T172" s="201"/>
      <c r="U172" s="188">
        <v>80</v>
      </c>
      <c r="V172" s="210">
        <f>VLOOKUP(U172,'Prop Grds'!$A$2:$D$46,2)</f>
        <v>70143.677627009907</v>
      </c>
      <c r="W172" s="210">
        <f>VLOOKUP(U172,'Prop Grds'!$A$2:$D$46,3)</f>
        <v>87679.597033762373</v>
      </c>
      <c r="X172" s="210">
        <f>VLOOKUP(U172,'Prop Grds'!$A$2:$D$46,4)</f>
        <v>105215.51644051485</v>
      </c>
      <c r="Y172" s="201"/>
      <c r="Z172" s="196">
        <f t="shared" si="27"/>
        <v>99112.081803181514</v>
      </c>
      <c r="AA172" s="201"/>
      <c r="AB172" s="265">
        <f>VLOOKUP(L172,TIP!$A$2:$B$60,2)</f>
        <v>0.89500000000000013</v>
      </c>
      <c r="AC172" s="196">
        <f t="shared" si="28"/>
        <v>78473.239345217342</v>
      </c>
      <c r="AD172" s="196">
        <f t="shared" si="29"/>
        <v>98191.27</v>
      </c>
      <c r="AE172" s="196">
        <f t="shared" si="30"/>
        <v>0</v>
      </c>
    </row>
    <row r="173" spans="1:31" ht="15.75">
      <c r="A173" s="189" t="s">
        <v>873</v>
      </c>
      <c r="B173" s="190" t="s">
        <v>874</v>
      </c>
      <c r="C173" s="190" t="s">
        <v>875</v>
      </c>
      <c r="D173" s="191" t="s">
        <v>352</v>
      </c>
      <c r="E173" s="190" t="s">
        <v>871</v>
      </c>
      <c r="F173" s="190" t="s">
        <v>876</v>
      </c>
      <c r="G173" s="192">
        <v>43955</v>
      </c>
      <c r="H173" s="193">
        <v>43955</v>
      </c>
      <c r="I173" s="194" t="s">
        <v>877</v>
      </c>
      <c r="K173" s="195">
        <f t="shared" si="24"/>
        <v>2.1589041095890411</v>
      </c>
      <c r="L173" s="195">
        <f t="shared" si="24"/>
        <v>0.47123287671232877</v>
      </c>
      <c r="M173" s="260">
        <v>50410.86</v>
      </c>
      <c r="N173" s="194" t="s">
        <v>567</v>
      </c>
      <c r="O173" s="196">
        <v>44555</v>
      </c>
      <c r="P173" s="196">
        <v>53756</v>
      </c>
      <c r="Q173" s="196">
        <v>62956</v>
      </c>
      <c r="R173" s="197">
        <f t="shared" si="25"/>
        <v>1.131429918078779</v>
      </c>
      <c r="S173" s="197">
        <f t="shared" si="32"/>
        <v>0.93777178361485236</v>
      </c>
      <c r="T173" s="201"/>
      <c r="U173" s="188">
        <v>71</v>
      </c>
      <c r="V173" s="210">
        <f>VLOOKUP(U173,'Prop Grds'!$A$2:$D$46,2)</f>
        <v>44829.519908247057</v>
      </c>
      <c r="W173" s="210">
        <f>VLOOKUP(U173,'Prop Grds'!$A$2:$D$46,3)</f>
        <v>56036.899885308827</v>
      </c>
      <c r="X173" s="210">
        <f>VLOOKUP(U173,'Prop Grds'!$A$2:$D$46,4)</f>
        <v>67244.279862370589</v>
      </c>
      <c r="Y173" s="201"/>
      <c r="Z173" s="196">
        <f t="shared" si="27"/>
        <v>50721.460037298959</v>
      </c>
      <c r="AA173" s="201"/>
      <c r="AB173" s="265">
        <f>VLOOKUP(L173,TIP!$A$2:$B$60,2)</f>
        <v>0.8</v>
      </c>
      <c r="AC173" s="196">
        <f t="shared" si="28"/>
        <v>44829.519908247064</v>
      </c>
      <c r="AD173" s="196">
        <f t="shared" si="29"/>
        <v>50410.86</v>
      </c>
      <c r="AE173" s="196">
        <f t="shared" si="30"/>
        <v>0</v>
      </c>
    </row>
    <row r="174" spans="1:31" ht="15.75">
      <c r="A174" s="189" t="s">
        <v>878</v>
      </c>
      <c r="B174" s="190" t="s">
        <v>879</v>
      </c>
      <c r="C174" s="190" t="s">
        <v>396</v>
      </c>
      <c r="D174" s="191" t="s">
        <v>413</v>
      </c>
      <c r="E174" s="190" t="s">
        <v>871</v>
      </c>
      <c r="F174" s="190" t="s">
        <v>876</v>
      </c>
      <c r="G174" s="192">
        <v>43787</v>
      </c>
      <c r="H174" s="193">
        <v>43787</v>
      </c>
      <c r="I174" s="193">
        <v>43787</v>
      </c>
      <c r="J174" s="193"/>
      <c r="K174" s="195">
        <f t="shared" si="24"/>
        <v>2.6191780821917807</v>
      </c>
      <c r="L174" s="195">
        <f t="shared" si="24"/>
        <v>2.6191780821917807</v>
      </c>
      <c r="M174" s="260">
        <v>58461.13</v>
      </c>
      <c r="N174" s="194" t="s">
        <v>567</v>
      </c>
      <c r="O174" s="196">
        <v>44555</v>
      </c>
      <c r="P174" s="196">
        <v>53756</v>
      </c>
      <c r="Q174" s="196">
        <v>62956</v>
      </c>
      <c r="R174" s="197">
        <f t="shared" si="25"/>
        <v>1.3121115475255303</v>
      </c>
      <c r="S174" s="197">
        <f t="shared" si="32"/>
        <v>1.0875275318104025</v>
      </c>
      <c r="T174" s="201"/>
      <c r="U174" s="188">
        <v>71</v>
      </c>
      <c r="V174" s="210">
        <f>VLOOKUP(U174,'Prop Grds'!$A$2:$D$46,2)</f>
        <v>44829.519908247057</v>
      </c>
      <c r="W174" s="210">
        <f>VLOOKUP(U174,'Prop Grds'!$A$2:$D$46,3)</f>
        <v>56036.899885308827</v>
      </c>
      <c r="X174" s="210">
        <f>VLOOKUP(U174,'Prop Grds'!$A$2:$D$46,4)</f>
        <v>67244.279862370589</v>
      </c>
      <c r="Y174" s="201"/>
      <c r="Z174" s="196">
        <f t="shared" si="27"/>
        <v>58821.330741636615</v>
      </c>
      <c r="AA174" s="201"/>
      <c r="AB174" s="265">
        <f>VLOOKUP(L174,TIP!$A$2:$B$60,2)</f>
        <v>0.84700000000000009</v>
      </c>
      <c r="AC174" s="196">
        <f t="shared" si="28"/>
        <v>47463.25420285658</v>
      </c>
      <c r="AD174" s="196">
        <f t="shared" si="29"/>
        <v>58461.13</v>
      </c>
      <c r="AE174" s="196">
        <f t="shared" si="30"/>
        <v>0</v>
      </c>
    </row>
    <row r="175" spans="1:31" ht="15.75">
      <c r="A175" s="189" t="s">
        <v>880</v>
      </c>
      <c r="B175" s="190" t="s">
        <v>881</v>
      </c>
      <c r="C175" s="190" t="s">
        <v>882</v>
      </c>
      <c r="D175" s="191" t="s">
        <v>392</v>
      </c>
      <c r="E175" s="190" t="s">
        <v>871</v>
      </c>
      <c r="F175" s="190" t="s">
        <v>883</v>
      </c>
      <c r="G175" s="192">
        <v>34858</v>
      </c>
      <c r="H175" s="193">
        <v>34858</v>
      </c>
      <c r="I175" s="194" t="s">
        <v>884</v>
      </c>
      <c r="K175" s="195">
        <f t="shared" si="24"/>
        <v>27.082191780821919</v>
      </c>
      <c r="L175" s="195">
        <f t="shared" si="24"/>
        <v>5.419178082191781</v>
      </c>
      <c r="M175" s="260">
        <v>44557.27</v>
      </c>
      <c r="N175" s="194" t="s">
        <v>344</v>
      </c>
      <c r="O175" s="196">
        <v>34808</v>
      </c>
      <c r="P175" s="196">
        <v>41995</v>
      </c>
      <c r="Q175" s="196">
        <v>49182</v>
      </c>
      <c r="R175" s="197">
        <f t="shared" si="25"/>
        <v>1.2800870489542633</v>
      </c>
      <c r="S175" s="197">
        <f t="shared" si="32"/>
        <v>1.061013692106203</v>
      </c>
      <c r="T175" s="201"/>
      <c r="U175" s="188">
        <v>67</v>
      </c>
      <c r="V175" s="210">
        <f>VLOOKUP(U175,'Prop Grds'!$A$2:$D$46,2)</f>
        <v>36741.190453383591</v>
      </c>
      <c r="W175" s="210">
        <f>VLOOKUP(U175,'Prop Grds'!$A$2:$D$46,3)</f>
        <v>45926.488066729493</v>
      </c>
      <c r="X175" s="210">
        <f>VLOOKUP(U175,'Prop Grds'!$A$2:$D$46,4)</f>
        <v>55111.785680075387</v>
      </c>
      <c r="Y175" s="201"/>
      <c r="Z175" s="196">
        <f t="shared" si="27"/>
        <v>47031.922062538353</v>
      </c>
      <c r="AA175" s="201"/>
      <c r="AB175" s="265">
        <f>VLOOKUP(L175,TIP!$A$2:$B$60,2)</f>
        <v>0.91900000000000015</v>
      </c>
      <c r="AC175" s="196">
        <f t="shared" si="28"/>
        <v>42206.442533324414</v>
      </c>
      <c r="AD175" s="196">
        <f t="shared" si="29"/>
        <v>44557.27</v>
      </c>
      <c r="AE175" s="196">
        <f t="shared" si="30"/>
        <v>0</v>
      </c>
    </row>
    <row r="176" spans="1:31" ht="15.75">
      <c r="A176" s="189" t="s">
        <v>885</v>
      </c>
      <c r="B176" s="190" t="s">
        <v>886</v>
      </c>
      <c r="C176" s="190" t="s">
        <v>887</v>
      </c>
      <c r="D176" s="191" t="s">
        <v>376</v>
      </c>
      <c r="E176" s="190" t="s">
        <v>871</v>
      </c>
      <c r="F176" s="190" t="s">
        <v>803</v>
      </c>
      <c r="G176" s="192">
        <v>39554</v>
      </c>
      <c r="H176" s="193">
        <v>39818</v>
      </c>
      <c r="I176" s="194" t="s">
        <v>888</v>
      </c>
      <c r="K176" s="195">
        <f t="shared" si="24"/>
        <v>13.493150684931507</v>
      </c>
      <c r="L176" s="195">
        <f t="shared" si="24"/>
        <v>6.3397260273972602</v>
      </c>
      <c r="M176" s="260">
        <v>35678.230000000003</v>
      </c>
      <c r="N176" s="194" t="s">
        <v>436</v>
      </c>
      <c r="O176" s="196">
        <v>31534</v>
      </c>
      <c r="P176" s="196">
        <v>38045</v>
      </c>
      <c r="Q176" s="196">
        <v>44557</v>
      </c>
      <c r="R176" s="197">
        <f t="shared" si="25"/>
        <v>1.1314210058983956</v>
      </c>
      <c r="S176" s="197">
        <f t="shared" si="32"/>
        <v>0.93779024839006453</v>
      </c>
      <c r="T176" s="201"/>
      <c r="U176" s="188">
        <v>67</v>
      </c>
      <c r="V176" s="210">
        <f>VLOOKUP(U176,'Prop Grds'!$A$2:$D$46,2)</f>
        <v>36741.190453383591</v>
      </c>
      <c r="W176" s="210">
        <f>VLOOKUP(U176,'Prop Grds'!$A$2:$D$46,3)</f>
        <v>45926.488066729493</v>
      </c>
      <c r="X176" s="210">
        <f>VLOOKUP(U176,'Prop Grds'!$A$2:$D$46,4)</f>
        <v>55111.785680075387</v>
      </c>
      <c r="Y176" s="201"/>
      <c r="Z176" s="196">
        <f t="shared" si="27"/>
        <v>41569.754660671788</v>
      </c>
      <c r="AA176" s="201"/>
      <c r="AB176" s="265">
        <f>VLOOKUP(L176,TIP!$A$2:$B$60,2)</f>
        <v>0.94300000000000017</v>
      </c>
      <c r="AC176" s="196">
        <f t="shared" si="28"/>
        <v>43308.67824692592</v>
      </c>
      <c r="AD176" s="196">
        <f t="shared" si="29"/>
        <v>43308.67824692592</v>
      </c>
      <c r="AE176" s="196">
        <f t="shared" si="30"/>
        <v>7630.4482469259165</v>
      </c>
    </row>
    <row r="177" spans="1:31" ht="15.75">
      <c r="A177" s="189" t="s">
        <v>889</v>
      </c>
      <c r="B177" s="190" t="s">
        <v>834</v>
      </c>
      <c r="C177" s="190" t="s">
        <v>890</v>
      </c>
      <c r="D177" s="191" t="s">
        <v>352</v>
      </c>
      <c r="E177" s="190" t="s">
        <v>871</v>
      </c>
      <c r="F177" s="190" t="s">
        <v>891</v>
      </c>
      <c r="G177" s="192">
        <v>43283</v>
      </c>
      <c r="H177" s="193">
        <v>43283</v>
      </c>
      <c r="I177" s="194" t="s">
        <v>877</v>
      </c>
      <c r="K177" s="195">
        <f t="shared" si="24"/>
        <v>4</v>
      </c>
      <c r="L177" s="195">
        <f t="shared" si="24"/>
        <v>0.47123287671232877</v>
      </c>
      <c r="M177" s="260">
        <v>34808.03</v>
      </c>
      <c r="N177" s="194" t="s">
        <v>436</v>
      </c>
      <c r="O177" s="196">
        <v>31534</v>
      </c>
      <c r="P177" s="196">
        <v>38045</v>
      </c>
      <c r="Q177" s="196">
        <v>44557</v>
      </c>
      <c r="R177" s="197">
        <f t="shared" si="25"/>
        <v>1.103825394811949</v>
      </c>
      <c r="S177" s="197">
        <f t="shared" si="32"/>
        <v>0.914917334735182</v>
      </c>
      <c r="T177" s="201"/>
      <c r="U177" s="188">
        <v>68</v>
      </c>
      <c r="V177" s="210">
        <f>VLOOKUP(U177,'Prop Grds'!$A$2:$D$46,2)</f>
        <v>38614.991166506152</v>
      </c>
      <c r="W177" s="210">
        <f>VLOOKUP(U177,'Prop Grds'!$A$2:$D$46,3)</f>
        <v>48268.738958132686</v>
      </c>
      <c r="X177" s="210">
        <f>VLOOKUP(U177,'Prop Grds'!$A$2:$D$46,4)</f>
        <v>57922.486749759228</v>
      </c>
      <c r="Y177" s="201"/>
      <c r="Z177" s="196">
        <f t="shared" si="27"/>
        <v>42624.207870028578</v>
      </c>
      <c r="AA177" s="201"/>
      <c r="AB177" s="265">
        <f>VLOOKUP(L177,TIP!$A$2:$B$60,2)</f>
        <v>0.8</v>
      </c>
      <c r="AC177" s="196">
        <f t="shared" si="28"/>
        <v>38614.991166506152</v>
      </c>
      <c r="AD177" s="196">
        <f t="shared" si="29"/>
        <v>38614.991166506152</v>
      </c>
      <c r="AE177" s="196">
        <f t="shared" si="30"/>
        <v>3806.9611665061529</v>
      </c>
    </row>
    <row r="178" spans="1:31" ht="15.75">
      <c r="T178" s="201"/>
      <c r="V178" s="210"/>
      <c r="W178" s="210"/>
      <c r="X178" s="210"/>
      <c r="Y178" s="201"/>
      <c r="AA178" s="201"/>
    </row>
    <row r="179" spans="1:31" ht="15.75">
      <c r="T179" s="201"/>
      <c r="V179" s="210"/>
      <c r="W179" s="210"/>
      <c r="X179" s="210"/>
      <c r="Y179" s="201"/>
      <c r="AA179" s="201"/>
    </row>
    <row r="180" spans="1:31" ht="15.75">
      <c r="A180" s="189" t="s">
        <v>892</v>
      </c>
      <c r="B180" s="190" t="s">
        <v>893</v>
      </c>
      <c r="C180" s="190" t="s">
        <v>813</v>
      </c>
      <c r="D180" s="191" t="s">
        <v>565</v>
      </c>
      <c r="E180" s="190" t="s">
        <v>894</v>
      </c>
      <c r="F180" s="190" t="s">
        <v>895</v>
      </c>
      <c r="G180" s="192">
        <v>40189</v>
      </c>
      <c r="H180" s="193">
        <v>40735</v>
      </c>
      <c r="I180" s="193">
        <v>40735</v>
      </c>
      <c r="J180" s="193"/>
      <c r="K180" s="195">
        <f t="shared" si="24"/>
        <v>10.980821917808219</v>
      </c>
      <c r="L180" s="195">
        <f t="shared" si="24"/>
        <v>10.980821917808219</v>
      </c>
      <c r="M180" s="260">
        <v>58462</v>
      </c>
      <c r="N180" s="194" t="s">
        <v>560</v>
      </c>
      <c r="O180" s="196">
        <v>51671</v>
      </c>
      <c r="P180" s="196">
        <v>62341</v>
      </c>
      <c r="Q180" s="196">
        <v>73010</v>
      </c>
      <c r="R180" s="197">
        <f t="shared" si="25"/>
        <v>1.1314276867101469</v>
      </c>
      <c r="S180" s="197">
        <f t="shared" ref="S180:S185" si="33">M180/P180</f>
        <v>0.93777770648529857</v>
      </c>
      <c r="T180" s="201"/>
      <c r="U180" s="188">
        <v>81</v>
      </c>
      <c r="V180" s="210">
        <f>VLOOKUP(U180,'Prop Grds'!$A$2:$D$46,2)</f>
        <v>73721.005185987407</v>
      </c>
      <c r="W180" s="210">
        <f>VLOOKUP(U180,'Prop Grds'!$A$2:$D$46,3)</f>
        <v>92151.256482484256</v>
      </c>
      <c r="X180" s="210">
        <f>VLOOKUP(U180,'Prop Grds'!$A$2:$D$46,4)</f>
        <v>110581.50777898112</v>
      </c>
      <c r="Y180" s="201"/>
      <c r="Z180" s="196">
        <f t="shared" si="27"/>
        <v>83409.986359528484</v>
      </c>
      <c r="AA180" s="201"/>
      <c r="AB180" s="265">
        <f>VLOOKUP(L180,TIP!$A$2:$B$60,2)</f>
        <v>1</v>
      </c>
      <c r="AC180" s="196">
        <f t="shared" si="28"/>
        <v>92151.256482484256</v>
      </c>
      <c r="AD180" s="196">
        <f t="shared" si="29"/>
        <v>92151.256482484256</v>
      </c>
      <c r="AE180" s="196">
        <f t="shared" si="30"/>
        <v>33689.256482484256</v>
      </c>
    </row>
    <row r="181" spans="1:31" ht="15.75">
      <c r="A181" s="189" t="s">
        <v>896</v>
      </c>
      <c r="B181" s="190" t="s">
        <v>897</v>
      </c>
      <c r="C181" s="190" t="s">
        <v>898</v>
      </c>
      <c r="D181" s="191" t="s">
        <v>397</v>
      </c>
      <c r="E181" s="190" t="s">
        <v>894</v>
      </c>
      <c r="F181" s="190" t="s">
        <v>899</v>
      </c>
      <c r="G181" s="192">
        <v>38299</v>
      </c>
      <c r="H181" s="193">
        <v>38299</v>
      </c>
      <c r="I181" s="194" t="s">
        <v>900</v>
      </c>
      <c r="K181" s="195">
        <v>0.5</v>
      </c>
      <c r="L181" s="195">
        <v>0.5</v>
      </c>
      <c r="M181" s="260">
        <v>33131</v>
      </c>
      <c r="N181" s="194" t="s">
        <v>436</v>
      </c>
      <c r="O181" s="196">
        <v>31534</v>
      </c>
      <c r="P181" s="196">
        <v>38045</v>
      </c>
      <c r="Q181" s="196">
        <v>44557</v>
      </c>
      <c r="R181" s="197">
        <f t="shared" si="25"/>
        <v>1.0506437496036025</v>
      </c>
      <c r="S181" s="197">
        <f t="shared" si="33"/>
        <v>0.87083716651333942</v>
      </c>
      <c r="T181" s="201"/>
      <c r="U181" s="188">
        <v>74</v>
      </c>
      <c r="V181" s="210">
        <f>VLOOKUP(U181,'Prop Grds'!$A$2:$D$46,2)</f>
        <v>52044.187878698256</v>
      </c>
      <c r="W181" s="210">
        <f>VLOOKUP(U181,'Prop Grds'!$A$2:$D$46,3)</f>
        <v>65055.23484837282</v>
      </c>
      <c r="X181" s="210">
        <f>VLOOKUP(U181,'Prop Grds'!$A$2:$D$46,4)</f>
        <v>78066.281818047384</v>
      </c>
      <c r="Y181" s="201"/>
      <c r="Z181" s="196">
        <f t="shared" si="27"/>
        <v>54679.900697949895</v>
      </c>
      <c r="AA181" s="201"/>
      <c r="AB181" s="265">
        <f>VLOOKUP(L181,TIP!$A$2:$B$60,2)</f>
        <v>0.8</v>
      </c>
      <c r="AC181" s="196">
        <f t="shared" si="28"/>
        <v>52044.187878698256</v>
      </c>
      <c r="AD181" s="196">
        <f t="shared" si="29"/>
        <v>52044.187878698256</v>
      </c>
      <c r="AE181" s="196">
        <f t="shared" si="30"/>
        <v>18913.187878698256</v>
      </c>
    </row>
    <row r="182" spans="1:31" ht="15.75">
      <c r="A182" s="189" t="s">
        <v>901</v>
      </c>
      <c r="B182" s="190" t="s">
        <v>902</v>
      </c>
      <c r="C182" s="190" t="s">
        <v>903</v>
      </c>
      <c r="D182" s="191" t="s">
        <v>392</v>
      </c>
      <c r="E182" s="190" t="s">
        <v>894</v>
      </c>
      <c r="F182" s="190" t="s">
        <v>904</v>
      </c>
      <c r="G182" s="192">
        <v>39573</v>
      </c>
      <c r="H182" s="193">
        <v>39573</v>
      </c>
      <c r="I182" s="194" t="s">
        <v>905</v>
      </c>
      <c r="K182" s="195">
        <f t="shared" si="24"/>
        <v>14.164383561643836</v>
      </c>
      <c r="L182" s="195">
        <f t="shared" si="24"/>
        <v>6.3780821917808215</v>
      </c>
      <c r="M182" s="260">
        <v>33959</v>
      </c>
      <c r="N182" s="194" t="s">
        <v>436</v>
      </c>
      <c r="O182" s="196">
        <v>31534</v>
      </c>
      <c r="P182" s="196">
        <v>38045</v>
      </c>
      <c r="Q182" s="196">
        <v>44557</v>
      </c>
      <c r="R182" s="197">
        <f t="shared" si="25"/>
        <v>1.0769011225978309</v>
      </c>
      <c r="S182" s="197">
        <f t="shared" si="33"/>
        <v>0.89260086739387567</v>
      </c>
      <c r="T182" s="201"/>
      <c r="U182" s="188">
        <v>73</v>
      </c>
      <c r="V182" s="210">
        <f>VLOOKUP(U182,'Prop Grds'!$A$2:$D$46,2)</f>
        <v>49518.732520169608</v>
      </c>
      <c r="W182" s="210">
        <f>VLOOKUP(U182,'Prop Grds'!$A$2:$D$46,3)</f>
        <v>61898.415650212009</v>
      </c>
      <c r="X182" s="210">
        <f>VLOOKUP(U182,'Prop Grds'!$A$2:$D$46,4)</f>
        <v>74278.098780254411</v>
      </c>
      <c r="Y182" s="201"/>
      <c r="Z182" s="196">
        <f t="shared" si="27"/>
        <v>53326.778640592369</v>
      </c>
      <c r="AA182" s="201"/>
      <c r="AB182" s="265">
        <f>VLOOKUP(L182,TIP!$A$2:$B$60,2)</f>
        <v>0.94300000000000017</v>
      </c>
      <c r="AC182" s="196">
        <f t="shared" si="28"/>
        <v>58370.205958149934</v>
      </c>
      <c r="AD182" s="196">
        <f t="shared" si="29"/>
        <v>58370.205958149934</v>
      </c>
      <c r="AE182" s="196">
        <f t="shared" si="30"/>
        <v>24411.205958149934</v>
      </c>
    </row>
    <row r="183" spans="1:31" ht="15.75">
      <c r="A183" s="189" t="s">
        <v>906</v>
      </c>
      <c r="B183" s="190" t="s">
        <v>907</v>
      </c>
      <c r="C183" s="190" t="s">
        <v>908</v>
      </c>
      <c r="D183" s="191" t="s">
        <v>636</v>
      </c>
      <c r="E183" s="190" t="s">
        <v>894</v>
      </c>
      <c r="F183" s="190" t="s">
        <v>909</v>
      </c>
      <c r="G183" s="192">
        <v>42485</v>
      </c>
      <c r="H183" s="193">
        <v>42485</v>
      </c>
      <c r="I183" s="194" t="s">
        <v>910</v>
      </c>
      <c r="K183" s="195">
        <f t="shared" si="24"/>
        <v>6.1863013698630134</v>
      </c>
      <c r="L183" s="195">
        <f t="shared" si="24"/>
        <v>1.8904109589041096</v>
      </c>
      <c r="M183" s="260">
        <v>32323</v>
      </c>
      <c r="N183" s="194" t="s">
        <v>363</v>
      </c>
      <c r="O183" s="196">
        <v>30015</v>
      </c>
      <c r="P183" s="196">
        <v>36212</v>
      </c>
      <c r="Q183" s="196">
        <v>42410</v>
      </c>
      <c r="R183" s="197">
        <f t="shared" si="25"/>
        <v>1.0768948858903882</v>
      </c>
      <c r="S183" s="197">
        <f t="shared" si="33"/>
        <v>0.89260466143819728</v>
      </c>
      <c r="T183" s="201"/>
      <c r="U183" s="188">
        <v>71</v>
      </c>
      <c r="V183" s="210">
        <f>VLOOKUP(U183,'Prop Grds'!$A$2:$D$46,2)</f>
        <v>44829.519908247057</v>
      </c>
      <c r="W183" s="210">
        <f>VLOOKUP(U183,'Prop Grds'!$A$2:$D$46,3)</f>
        <v>56036.899885308827</v>
      </c>
      <c r="X183" s="210">
        <f>VLOOKUP(U183,'Prop Grds'!$A$2:$D$46,4)</f>
        <v>67244.279862370589</v>
      </c>
      <c r="Y183" s="201"/>
      <c r="Z183" s="196">
        <f t="shared" si="27"/>
        <v>48276.680726112601</v>
      </c>
      <c r="AA183" s="201"/>
      <c r="AB183" s="265">
        <f>VLOOKUP(L183,TIP!$A$2:$B$60,2)</f>
        <v>0.82300000000000006</v>
      </c>
      <c r="AC183" s="196">
        <f t="shared" si="28"/>
        <v>46118.368605609168</v>
      </c>
      <c r="AD183" s="196">
        <f t="shared" si="29"/>
        <v>46118.368605609168</v>
      </c>
      <c r="AE183" s="196">
        <f t="shared" si="30"/>
        <v>13795.368605609168</v>
      </c>
    </row>
    <row r="184" spans="1:31" ht="15.75">
      <c r="A184" s="189" t="s">
        <v>911</v>
      </c>
      <c r="B184" s="190" t="s">
        <v>912</v>
      </c>
      <c r="C184" s="190" t="s">
        <v>846</v>
      </c>
      <c r="D184" s="191" t="s">
        <v>636</v>
      </c>
      <c r="E184" s="190" t="s">
        <v>894</v>
      </c>
      <c r="F184" s="190" t="s">
        <v>913</v>
      </c>
      <c r="G184" s="192">
        <v>42415</v>
      </c>
      <c r="H184" s="193">
        <v>42415</v>
      </c>
      <c r="I184" s="194" t="s">
        <v>914</v>
      </c>
      <c r="K184" s="195">
        <f t="shared" si="24"/>
        <v>6.3780821917808215</v>
      </c>
      <c r="L184" s="195">
        <f t="shared" si="24"/>
        <v>1.9369863013698629</v>
      </c>
      <c r="M184" s="260">
        <v>29281</v>
      </c>
      <c r="N184" s="194" t="s">
        <v>811</v>
      </c>
      <c r="O184" s="196">
        <v>27190</v>
      </c>
      <c r="P184" s="196">
        <v>32804</v>
      </c>
      <c r="Q184" s="196">
        <v>38419</v>
      </c>
      <c r="R184" s="197">
        <f t="shared" si="25"/>
        <v>1.0769032732622288</v>
      </c>
      <c r="S184" s="197">
        <f t="shared" si="33"/>
        <v>0.89260456041946101</v>
      </c>
      <c r="T184" s="201"/>
      <c r="U184" s="188">
        <v>63</v>
      </c>
      <c r="V184" s="210">
        <f>VLOOKUP(U184,'Prop Grds'!$A$2:$D$46,2)</f>
        <v>30112.191223432405</v>
      </c>
      <c r="W184" s="210">
        <f>VLOOKUP(U184,'Prop Grds'!$A$2:$D$46,3)</f>
        <v>37640.239029290504</v>
      </c>
      <c r="X184" s="210">
        <f>VLOOKUP(U184,'Prop Grds'!$A$2:$D$46,4)</f>
        <v>45168.28683514861</v>
      </c>
      <c r="Y184" s="201"/>
      <c r="Z184" s="196">
        <f t="shared" si="27"/>
        <v>32427.917293612514</v>
      </c>
      <c r="AA184" s="201"/>
      <c r="AB184" s="265">
        <f>VLOOKUP(L184,TIP!$A$2:$B$60,2)</f>
        <v>0.82300000000000006</v>
      </c>
      <c r="AC184" s="196">
        <f t="shared" si="28"/>
        <v>30977.916721106089</v>
      </c>
      <c r="AD184" s="196">
        <f t="shared" si="29"/>
        <v>30977.916721106089</v>
      </c>
      <c r="AE184" s="196">
        <f t="shared" si="30"/>
        <v>1696.9167211060885</v>
      </c>
    </row>
    <row r="185" spans="1:31" ht="15.75">
      <c r="A185" s="189" t="s">
        <v>915</v>
      </c>
      <c r="B185" s="190" t="s">
        <v>916</v>
      </c>
      <c r="C185" s="190" t="s">
        <v>673</v>
      </c>
      <c r="D185" s="191" t="s">
        <v>917</v>
      </c>
      <c r="E185" s="190" t="s">
        <v>894</v>
      </c>
      <c r="F185" s="190" t="s">
        <v>913</v>
      </c>
      <c r="G185" s="192">
        <v>43885</v>
      </c>
      <c r="H185" s="193">
        <v>43885</v>
      </c>
      <c r="I185" s="193">
        <v>43885</v>
      </c>
      <c r="J185" s="193"/>
      <c r="K185" s="195">
        <f t="shared" si="24"/>
        <v>2.3506849315068492</v>
      </c>
      <c r="L185" s="195">
        <f t="shared" si="24"/>
        <v>2.3506849315068492</v>
      </c>
      <c r="M185" s="260">
        <v>29281</v>
      </c>
      <c r="N185" s="194" t="s">
        <v>811</v>
      </c>
      <c r="O185" s="196">
        <v>27190</v>
      </c>
      <c r="P185" s="196">
        <v>32804</v>
      </c>
      <c r="Q185" s="196">
        <v>38419</v>
      </c>
      <c r="R185" s="197">
        <f t="shared" si="25"/>
        <v>1.0769032732622288</v>
      </c>
      <c r="S185" s="197">
        <f t="shared" si="33"/>
        <v>0.89260456041946101</v>
      </c>
      <c r="T185" s="201"/>
      <c r="U185" s="188">
        <v>63</v>
      </c>
      <c r="V185" s="210">
        <f>VLOOKUP(U185,'Prop Grds'!$A$2:$D$46,2)</f>
        <v>30112.191223432405</v>
      </c>
      <c r="W185" s="210">
        <f>VLOOKUP(U185,'Prop Grds'!$A$2:$D$46,3)</f>
        <v>37640.239029290504</v>
      </c>
      <c r="X185" s="210">
        <f>VLOOKUP(U185,'Prop Grds'!$A$2:$D$46,4)</f>
        <v>45168.28683514861</v>
      </c>
      <c r="Y185" s="201"/>
      <c r="Z185" s="196">
        <f t="shared" si="27"/>
        <v>32427.917293612514</v>
      </c>
      <c r="AA185" s="201"/>
      <c r="AB185" s="265">
        <f>VLOOKUP(L185,TIP!$A$2:$B$60,2)</f>
        <v>0.84700000000000009</v>
      </c>
      <c r="AC185" s="196">
        <f t="shared" si="28"/>
        <v>31881.282457809059</v>
      </c>
      <c r="AD185" s="196">
        <f t="shared" si="29"/>
        <v>31881.282457809059</v>
      </c>
      <c r="AE185" s="196">
        <f t="shared" si="30"/>
        <v>2600.2824578090585</v>
      </c>
    </row>
    <row r="186" spans="1:31" ht="15.75">
      <c r="I186" s="193"/>
      <c r="J186" s="193"/>
      <c r="T186" s="201"/>
      <c r="V186" s="210"/>
      <c r="W186" s="210"/>
      <c r="X186" s="210"/>
      <c r="Y186" s="201"/>
      <c r="AA186" s="201"/>
    </row>
    <row r="187" spans="1:31" ht="15.75">
      <c r="I187" s="193"/>
      <c r="J187" s="193"/>
      <c r="T187" s="201"/>
      <c r="V187" s="210"/>
      <c r="W187" s="210"/>
      <c r="X187" s="210"/>
      <c r="Y187" s="201"/>
      <c r="AA187" s="201"/>
    </row>
    <row r="188" spans="1:31" ht="15.75">
      <c r="A188" s="189" t="s">
        <v>918</v>
      </c>
      <c r="B188" s="190" t="s">
        <v>919</v>
      </c>
      <c r="C188" s="190" t="s">
        <v>920</v>
      </c>
      <c r="D188" s="191" t="s">
        <v>352</v>
      </c>
      <c r="E188" s="190" t="s">
        <v>921</v>
      </c>
      <c r="F188" s="190" t="s">
        <v>922</v>
      </c>
      <c r="G188" s="192">
        <v>44168</v>
      </c>
      <c r="H188" s="193">
        <v>44168</v>
      </c>
      <c r="I188" s="193">
        <v>44168</v>
      </c>
      <c r="J188" s="193"/>
      <c r="K188" s="195">
        <f t="shared" si="24"/>
        <v>1.5753424657534247</v>
      </c>
      <c r="L188" s="195">
        <f t="shared" si="24"/>
        <v>1.5753424657534247</v>
      </c>
      <c r="M188" s="260">
        <v>39382.11</v>
      </c>
      <c r="N188" s="194" t="s">
        <v>436</v>
      </c>
      <c r="O188" s="196">
        <v>31534</v>
      </c>
      <c r="P188" s="196">
        <v>38045</v>
      </c>
      <c r="Q188" s="196">
        <v>44557</v>
      </c>
      <c r="R188" s="197">
        <f t="shared" si="25"/>
        <v>1.2488777192871188</v>
      </c>
      <c r="S188" s="197">
        <f>M188/P188</f>
        <v>1.0351454856091471</v>
      </c>
      <c r="T188" s="201"/>
      <c r="U188" s="188">
        <v>67</v>
      </c>
      <c r="V188" s="210">
        <f>VLOOKUP(U188,'Prop Grds'!$A$2:$D$46,2)</f>
        <v>36741.190453383591</v>
      </c>
      <c r="W188" s="210">
        <f>VLOOKUP(U188,'Prop Grds'!$A$2:$D$46,3)</f>
        <v>45926.488066729493</v>
      </c>
      <c r="X188" s="210">
        <f>VLOOKUP(U188,'Prop Grds'!$A$2:$D$46,4)</f>
        <v>55111.785680075387</v>
      </c>
      <c r="Y188" s="201"/>
      <c r="Z188" s="196">
        <f t="shared" si="27"/>
        <v>45885.254137315358</v>
      </c>
      <c r="AA188" s="201"/>
      <c r="AB188" s="265">
        <f>VLOOKUP(L188,TIP!$A$2:$B$60,2)</f>
        <v>0.82300000000000006</v>
      </c>
      <c r="AC188" s="196">
        <f t="shared" si="28"/>
        <v>37797.499678918379</v>
      </c>
      <c r="AD188" s="196">
        <f t="shared" si="29"/>
        <v>39382.11</v>
      </c>
      <c r="AE188" s="196">
        <f t="shared" si="30"/>
        <v>0</v>
      </c>
    </row>
    <row r="189" spans="1:31" ht="15.75">
      <c r="A189" s="189" t="s">
        <v>923</v>
      </c>
      <c r="B189" s="190" t="s">
        <v>924</v>
      </c>
      <c r="C189" s="190" t="s">
        <v>925</v>
      </c>
      <c r="D189" s="191" t="s">
        <v>534</v>
      </c>
      <c r="E189" s="190" t="s">
        <v>921</v>
      </c>
      <c r="F189" s="190" t="s">
        <v>926</v>
      </c>
      <c r="G189" s="192">
        <v>43353</v>
      </c>
      <c r="H189" s="193">
        <v>43663</v>
      </c>
      <c r="I189" s="193">
        <v>43663</v>
      </c>
      <c r="J189" s="193"/>
      <c r="K189" s="195">
        <f t="shared" si="24"/>
        <v>2.9589041095890409</v>
      </c>
      <c r="L189" s="195">
        <f t="shared" si="24"/>
        <v>2.9589041095890409</v>
      </c>
      <c r="M189" s="260">
        <v>32323.360000000001</v>
      </c>
      <c r="N189" s="194" t="s">
        <v>400</v>
      </c>
      <c r="O189" s="196">
        <v>25882</v>
      </c>
      <c r="P189" s="196">
        <v>31226</v>
      </c>
      <c r="Q189" s="196">
        <v>36570</v>
      </c>
      <c r="R189" s="197">
        <f t="shared" si="25"/>
        <v>1.248874121010741</v>
      </c>
      <c r="S189" s="197">
        <f>M189/P189</f>
        <v>1.0351425094472555</v>
      </c>
      <c r="T189" s="201"/>
      <c r="U189" s="188">
        <v>63</v>
      </c>
      <c r="V189" s="210">
        <f>VLOOKUP(U189,'Prop Grds'!$A$2:$D$46,2)</f>
        <v>30112.191223432405</v>
      </c>
      <c r="W189" s="210">
        <f>VLOOKUP(U189,'Prop Grds'!$A$2:$D$46,3)</f>
        <v>37640.239029290504</v>
      </c>
      <c r="X189" s="210">
        <f>VLOOKUP(U189,'Prop Grds'!$A$2:$D$46,4)</f>
        <v>45168.28683514861</v>
      </c>
      <c r="Y189" s="201"/>
      <c r="Z189" s="196">
        <f t="shared" si="27"/>
        <v>37606.336345871496</v>
      </c>
      <c r="AA189" s="201"/>
      <c r="AB189" s="265">
        <f>VLOOKUP(L189,TIP!$A$2:$B$60,2)</f>
        <v>0.84700000000000009</v>
      </c>
      <c r="AC189" s="196">
        <f t="shared" si="28"/>
        <v>31881.282457809059</v>
      </c>
      <c r="AD189" s="196">
        <f t="shared" si="29"/>
        <v>32323.360000000001</v>
      </c>
      <c r="AE189" s="196">
        <f t="shared" si="30"/>
        <v>0</v>
      </c>
    </row>
    <row r="190" spans="1:31" ht="15.75">
      <c r="I190" s="193"/>
      <c r="J190" s="193"/>
      <c r="T190" s="201"/>
      <c r="V190" s="210"/>
      <c r="W190" s="210"/>
      <c r="X190" s="210"/>
      <c r="Y190" s="201"/>
      <c r="AA190" s="201"/>
    </row>
    <row r="191" spans="1:31" ht="15.75">
      <c r="I191" s="193"/>
      <c r="J191" s="193"/>
      <c r="T191" s="201"/>
      <c r="V191" s="210"/>
      <c r="W191" s="210"/>
      <c r="X191" s="210"/>
      <c r="Y191" s="201"/>
      <c r="AA191" s="201"/>
    </row>
    <row r="192" spans="1:31" ht="15.75">
      <c r="A192" s="189" t="s">
        <v>927</v>
      </c>
      <c r="B192" s="190" t="s">
        <v>928</v>
      </c>
      <c r="C192" s="190" t="s">
        <v>625</v>
      </c>
      <c r="D192" s="191" t="s">
        <v>367</v>
      </c>
      <c r="E192" s="190" t="s">
        <v>929</v>
      </c>
      <c r="F192" s="190" t="s">
        <v>930</v>
      </c>
      <c r="G192" s="192">
        <v>38229</v>
      </c>
      <c r="H192" s="193">
        <v>38229</v>
      </c>
      <c r="I192" s="194" t="s">
        <v>931</v>
      </c>
      <c r="K192" s="195">
        <f t="shared" si="24"/>
        <v>17.846575342465755</v>
      </c>
      <c r="L192" s="195">
        <f t="shared" si="24"/>
        <v>15.238356164383562</v>
      </c>
      <c r="M192" s="260">
        <v>86787</v>
      </c>
      <c r="N192" s="194" t="s">
        <v>932</v>
      </c>
      <c r="O192" s="196">
        <v>66144</v>
      </c>
      <c r="P192" s="196">
        <v>79802</v>
      </c>
      <c r="Q192" s="196">
        <v>93460</v>
      </c>
      <c r="R192" s="197">
        <f t="shared" si="25"/>
        <v>1.3120917997097243</v>
      </c>
      <c r="S192" s="197">
        <f t="shared" ref="S192:S201" si="34">M192/P192</f>
        <v>1.0875291346081553</v>
      </c>
      <c r="T192" s="201"/>
      <c r="U192" s="188">
        <v>82</v>
      </c>
      <c r="V192" s="210">
        <f>VLOOKUP(U192,'Prop Grds'!$A$2:$D$46,2)</f>
        <v>77480.776450472767</v>
      </c>
      <c r="W192" s="210">
        <f>VLOOKUP(U192,'Prop Grds'!$A$2:$D$46,3)</f>
        <v>96850.970563090959</v>
      </c>
      <c r="X192" s="210">
        <f>VLOOKUP(U192,'Prop Grds'!$A$2:$D$46,4)</f>
        <v>116221.16467570915</v>
      </c>
      <c r="Y192" s="201"/>
      <c r="Z192" s="196">
        <f t="shared" si="27"/>
        <v>101661.89141580764</v>
      </c>
      <c r="AA192" s="201"/>
      <c r="AB192" s="265">
        <f>VLOOKUP(L192,TIP!$A$2:$B$60,2)</f>
        <v>1</v>
      </c>
      <c r="AC192" s="196">
        <f t="shared" si="28"/>
        <v>96850.970563090959</v>
      </c>
      <c r="AD192" s="196">
        <f t="shared" si="29"/>
        <v>96850.970563090959</v>
      </c>
      <c r="AE192" s="196">
        <f t="shared" si="30"/>
        <v>10063.970563090959</v>
      </c>
    </row>
    <row r="193" spans="1:31" ht="15.75">
      <c r="A193" s="189" t="s">
        <v>933</v>
      </c>
      <c r="B193" s="190" t="s">
        <v>934</v>
      </c>
      <c r="C193" s="190" t="s">
        <v>461</v>
      </c>
      <c r="D193" s="191" t="s">
        <v>352</v>
      </c>
      <c r="E193" s="190" t="s">
        <v>929</v>
      </c>
      <c r="F193" s="190" t="s">
        <v>935</v>
      </c>
      <c r="G193" s="192">
        <v>39128</v>
      </c>
      <c r="H193" s="193">
        <v>39391</v>
      </c>
      <c r="I193" s="194" t="s">
        <v>524</v>
      </c>
      <c r="K193" s="195">
        <f t="shared" si="24"/>
        <v>14.663013698630136</v>
      </c>
      <c r="L193" s="195">
        <f t="shared" si="24"/>
        <v>4.9972602739726026</v>
      </c>
      <c r="M193" s="260">
        <v>45671.199999999997</v>
      </c>
      <c r="N193" s="194" t="s">
        <v>344</v>
      </c>
      <c r="O193" s="196">
        <v>34808</v>
      </c>
      <c r="P193" s="196">
        <v>41995</v>
      </c>
      <c r="Q193" s="196">
        <v>49182</v>
      </c>
      <c r="R193" s="197">
        <f t="shared" si="25"/>
        <v>1.3120891749023211</v>
      </c>
      <c r="S193" s="197">
        <f t="shared" si="34"/>
        <v>1.0875389927372305</v>
      </c>
      <c r="T193" s="201"/>
      <c r="U193" s="188">
        <v>67</v>
      </c>
      <c r="V193" s="210">
        <f>VLOOKUP(U193,'Prop Grds'!$A$2:$D$46,2)</f>
        <v>36741.190453383591</v>
      </c>
      <c r="W193" s="210">
        <f>VLOOKUP(U193,'Prop Grds'!$A$2:$D$46,3)</f>
        <v>45926.488066729493</v>
      </c>
      <c r="X193" s="210">
        <f>VLOOKUP(U193,'Prop Grds'!$A$2:$D$46,4)</f>
        <v>55111.785680075387</v>
      </c>
      <c r="Y193" s="201"/>
      <c r="Z193" s="196">
        <f t="shared" si="27"/>
        <v>48207.718266909113</v>
      </c>
      <c r="AA193" s="201"/>
      <c r="AB193" s="265">
        <f>VLOOKUP(L193,TIP!$A$2:$B$60,2)</f>
        <v>0.89500000000000013</v>
      </c>
      <c r="AC193" s="196">
        <f t="shared" si="28"/>
        <v>41104.206819722902</v>
      </c>
      <c r="AD193" s="196">
        <f t="shared" si="29"/>
        <v>45671.199999999997</v>
      </c>
      <c r="AE193" s="196">
        <f t="shared" si="30"/>
        <v>0</v>
      </c>
    </row>
    <row r="194" spans="1:31" ht="15.75">
      <c r="A194" s="189" t="s">
        <v>936</v>
      </c>
      <c r="B194" s="190" t="s">
        <v>694</v>
      </c>
      <c r="C194" s="190" t="s">
        <v>937</v>
      </c>
      <c r="D194" s="191" t="s">
        <v>397</v>
      </c>
      <c r="E194" s="190" t="s">
        <v>929</v>
      </c>
      <c r="F194" s="190" t="s">
        <v>938</v>
      </c>
      <c r="G194" s="192">
        <v>38586</v>
      </c>
      <c r="H194" s="193">
        <v>38586</v>
      </c>
      <c r="I194" s="193">
        <v>38586</v>
      </c>
      <c r="J194" s="193"/>
      <c r="K194" s="195">
        <f t="shared" si="24"/>
        <v>16.86849315068493</v>
      </c>
      <c r="L194" s="195">
        <f t="shared" si="24"/>
        <v>16.86849315068493</v>
      </c>
      <c r="M194" s="260">
        <v>40367</v>
      </c>
      <c r="N194" s="194" t="s">
        <v>363</v>
      </c>
      <c r="O194" s="196">
        <v>30015</v>
      </c>
      <c r="P194" s="196">
        <v>36212</v>
      </c>
      <c r="Q194" s="196">
        <v>42410</v>
      </c>
      <c r="R194" s="197">
        <f t="shared" si="25"/>
        <v>1.3448942195568883</v>
      </c>
      <c r="S194" s="197">
        <f t="shared" si="34"/>
        <v>1.1147409698442505</v>
      </c>
      <c r="T194" s="201"/>
      <c r="U194" s="188">
        <v>66</v>
      </c>
      <c r="V194" s="210">
        <f>VLOOKUP(U194,'Prop Grds'!$A$2:$D$46,2)</f>
        <v>34958.316321011982</v>
      </c>
      <c r="W194" s="210">
        <f>VLOOKUP(U194,'Prop Grds'!$A$2:$D$46,3)</f>
        <v>43697.895401264977</v>
      </c>
      <c r="X194" s="210">
        <f>VLOOKUP(U194,'Prop Grds'!$A$2:$D$46,4)</f>
        <v>52437.474481517973</v>
      </c>
      <c r="Y194" s="201"/>
      <c r="Z194" s="196">
        <f t="shared" si="27"/>
        <v>47015.237545570242</v>
      </c>
      <c r="AA194" s="201"/>
      <c r="AB194" s="265">
        <f>VLOOKUP(L194,TIP!$A$2:$B$60,2)</f>
        <v>1</v>
      </c>
      <c r="AC194" s="196">
        <f t="shared" si="28"/>
        <v>43697.895401264977</v>
      </c>
      <c r="AD194" s="196">
        <f t="shared" si="29"/>
        <v>43697.895401264977</v>
      </c>
      <c r="AE194" s="196">
        <f t="shared" si="30"/>
        <v>3330.8954012649774</v>
      </c>
    </row>
    <row r="195" spans="1:31" ht="15.75">
      <c r="A195" s="189" t="s">
        <v>939</v>
      </c>
      <c r="B195" s="190" t="s">
        <v>655</v>
      </c>
      <c r="C195" s="190" t="s">
        <v>940</v>
      </c>
      <c r="D195" s="191" t="s">
        <v>348</v>
      </c>
      <c r="E195" s="190" t="s">
        <v>929</v>
      </c>
      <c r="F195" s="190" t="s">
        <v>938</v>
      </c>
      <c r="G195" s="192">
        <v>39216</v>
      </c>
      <c r="H195" s="193">
        <v>39216</v>
      </c>
      <c r="I195" s="193">
        <v>39216</v>
      </c>
      <c r="J195" s="193"/>
      <c r="K195" s="195">
        <f t="shared" ref="K195:L258" si="35">($J$1-H195)/365</f>
        <v>15.142465753424657</v>
      </c>
      <c r="L195" s="195">
        <f t="shared" si="35"/>
        <v>15.142465753424657</v>
      </c>
      <c r="M195" s="260">
        <v>37485</v>
      </c>
      <c r="N195" s="194" t="s">
        <v>363</v>
      </c>
      <c r="O195" s="196">
        <v>30015</v>
      </c>
      <c r="P195" s="196">
        <v>36212</v>
      </c>
      <c r="Q195" s="196">
        <v>42410</v>
      </c>
      <c r="R195" s="197">
        <f t="shared" ref="R195:R258" si="36">M195/O195</f>
        <v>1.2488755622188905</v>
      </c>
      <c r="S195" s="197">
        <f t="shared" si="34"/>
        <v>1.0351540925660003</v>
      </c>
      <c r="T195" s="201"/>
      <c r="U195" s="188">
        <v>66</v>
      </c>
      <c r="V195" s="210">
        <f>VLOOKUP(U195,'Prop Grds'!$A$2:$D$46,2)</f>
        <v>34958.316321011982</v>
      </c>
      <c r="W195" s="210">
        <f>VLOOKUP(U195,'Prop Grds'!$A$2:$D$46,3)</f>
        <v>43697.895401264977</v>
      </c>
      <c r="X195" s="210">
        <f>VLOOKUP(U195,'Prop Grds'!$A$2:$D$46,4)</f>
        <v>52437.474481517973</v>
      </c>
      <c r="Y195" s="201"/>
      <c r="Z195" s="196">
        <f t="shared" ref="Z195:Z258" si="37">V195*R195</f>
        <v>43658.586949629658</v>
      </c>
      <c r="AA195" s="201"/>
      <c r="AB195" s="265">
        <f>VLOOKUP(L195,TIP!$A$2:$B$60,2)</f>
        <v>1</v>
      </c>
      <c r="AC195" s="196">
        <f t="shared" ref="AC195:AC258" si="38">W195*AB195</f>
        <v>43697.895401264977</v>
      </c>
      <c r="AD195" s="196">
        <f t="shared" ref="AD195:AD258" si="39">IF(AC195&lt;M195,M195,AC195)</f>
        <v>43697.895401264977</v>
      </c>
      <c r="AE195" s="196">
        <f t="shared" ref="AE195:AE258" si="40">AD195-M195</f>
        <v>6212.8954012649774</v>
      </c>
    </row>
    <row r="196" spans="1:31" ht="15.75">
      <c r="A196" s="189" t="s">
        <v>941</v>
      </c>
      <c r="B196" s="190" t="s">
        <v>942</v>
      </c>
      <c r="C196" s="190" t="s">
        <v>943</v>
      </c>
      <c r="D196" s="191" t="s">
        <v>488</v>
      </c>
      <c r="E196" s="190" t="s">
        <v>929</v>
      </c>
      <c r="F196" s="190" t="s">
        <v>944</v>
      </c>
      <c r="G196" s="192">
        <v>38075</v>
      </c>
      <c r="H196" s="193">
        <v>38075</v>
      </c>
      <c r="I196" s="193">
        <v>38075</v>
      </c>
      <c r="J196" s="193"/>
      <c r="K196" s="195">
        <f t="shared" si="35"/>
        <v>18.268493150684932</v>
      </c>
      <c r="L196" s="195">
        <f t="shared" si="35"/>
        <v>18.268493150684932</v>
      </c>
      <c r="M196" s="260">
        <v>36571</v>
      </c>
      <c r="N196" s="194" t="s">
        <v>363</v>
      </c>
      <c r="O196" s="196">
        <v>30015</v>
      </c>
      <c r="P196" s="196">
        <v>36212</v>
      </c>
      <c r="Q196" s="196">
        <v>42410</v>
      </c>
      <c r="R196" s="197">
        <f t="shared" si="36"/>
        <v>1.2184241212726969</v>
      </c>
      <c r="S196" s="197">
        <f t="shared" si="34"/>
        <v>1.0099138407157848</v>
      </c>
      <c r="T196" s="201"/>
      <c r="U196" s="188">
        <v>66</v>
      </c>
      <c r="V196" s="210">
        <f>VLOOKUP(U196,'Prop Grds'!$A$2:$D$46,2)</f>
        <v>34958.316321011982</v>
      </c>
      <c r="W196" s="210">
        <f>VLOOKUP(U196,'Prop Grds'!$A$2:$D$46,3)</f>
        <v>43697.895401264977</v>
      </c>
      <c r="X196" s="210">
        <f>VLOOKUP(U196,'Prop Grds'!$A$2:$D$46,4)</f>
        <v>52437.474481517973</v>
      </c>
      <c r="Y196" s="201"/>
      <c r="Z196" s="196">
        <f t="shared" si="37"/>
        <v>42594.055844602</v>
      </c>
      <c r="AA196" s="201"/>
      <c r="AB196" s="265">
        <f>VLOOKUP(L196,TIP!$A$2:$B$60,2)</f>
        <v>1</v>
      </c>
      <c r="AC196" s="196">
        <f t="shared" si="38"/>
        <v>43697.895401264977</v>
      </c>
      <c r="AD196" s="196">
        <f t="shared" si="39"/>
        <v>43697.895401264977</v>
      </c>
      <c r="AE196" s="196">
        <f t="shared" si="40"/>
        <v>7126.8954012649774</v>
      </c>
    </row>
    <row r="197" spans="1:31" ht="15.75">
      <c r="A197" s="189" t="s">
        <v>945</v>
      </c>
      <c r="B197" s="190" t="s">
        <v>946</v>
      </c>
      <c r="C197" s="190" t="s">
        <v>846</v>
      </c>
      <c r="D197" s="191" t="s">
        <v>381</v>
      </c>
      <c r="E197" s="190" t="s">
        <v>929</v>
      </c>
      <c r="F197" s="190" t="s">
        <v>947</v>
      </c>
      <c r="G197" s="192">
        <v>39181</v>
      </c>
      <c r="H197" s="193">
        <v>39377</v>
      </c>
      <c r="I197" s="194" t="s">
        <v>948</v>
      </c>
      <c r="K197" s="195">
        <f t="shared" si="35"/>
        <v>14.701369863013699</v>
      </c>
      <c r="L197" s="195">
        <f t="shared" si="35"/>
        <v>9.0246575342465754</v>
      </c>
      <c r="M197" s="260">
        <v>38421</v>
      </c>
      <c r="N197" s="194" t="s">
        <v>949</v>
      </c>
      <c r="O197" s="196">
        <v>28568</v>
      </c>
      <c r="P197" s="196">
        <v>34467</v>
      </c>
      <c r="Q197" s="196">
        <v>40365</v>
      </c>
      <c r="R197" s="197">
        <f t="shared" si="36"/>
        <v>1.3448963875665081</v>
      </c>
      <c r="S197" s="197">
        <f t="shared" si="34"/>
        <v>1.1147184263208285</v>
      </c>
      <c r="T197" s="201"/>
      <c r="U197" s="188">
        <v>65</v>
      </c>
      <c r="V197" s="210">
        <f>VLOOKUP(U197,'Prop Grds'!$A$2:$D$46,2)</f>
        <v>33261.956537594655</v>
      </c>
      <c r="W197" s="210">
        <f>VLOOKUP(U197,'Prop Grds'!$A$2:$D$46,3)</f>
        <v>41577.445671993322</v>
      </c>
      <c r="X197" s="210">
        <f>VLOOKUP(U197,'Prop Grds'!$A$2:$D$46,4)</f>
        <v>49892.934806391982</v>
      </c>
      <c r="Y197" s="201"/>
      <c r="Z197" s="196">
        <f t="shared" si="37"/>
        <v>44733.885190805246</v>
      </c>
      <c r="AA197" s="201"/>
      <c r="AB197" s="265">
        <f>VLOOKUP(L197,TIP!$A$2:$B$60,2)</f>
        <v>1</v>
      </c>
      <c r="AC197" s="196">
        <f t="shared" si="38"/>
        <v>41577.445671993322</v>
      </c>
      <c r="AD197" s="196">
        <f t="shared" si="39"/>
        <v>41577.445671993322</v>
      </c>
      <c r="AE197" s="196">
        <f t="shared" si="40"/>
        <v>3156.4456719933223</v>
      </c>
    </row>
    <row r="198" spans="1:31" ht="15.75">
      <c r="A198" s="189" t="s">
        <v>950</v>
      </c>
      <c r="B198" s="190" t="s">
        <v>951</v>
      </c>
      <c r="C198" s="190" t="s">
        <v>952</v>
      </c>
      <c r="D198" s="191" t="s">
        <v>636</v>
      </c>
      <c r="E198" s="190" t="s">
        <v>929</v>
      </c>
      <c r="F198" s="190" t="s">
        <v>953</v>
      </c>
      <c r="G198" s="192">
        <v>43403</v>
      </c>
      <c r="H198" s="193">
        <v>43403</v>
      </c>
      <c r="I198" s="193">
        <v>43403</v>
      </c>
      <c r="J198" s="193"/>
      <c r="K198" s="195">
        <f t="shared" si="35"/>
        <v>3.6712328767123288</v>
      </c>
      <c r="L198" s="195">
        <f t="shared" si="35"/>
        <v>3.6712328767123288</v>
      </c>
      <c r="M198" s="260">
        <v>33129</v>
      </c>
      <c r="N198" s="194" t="s">
        <v>811</v>
      </c>
      <c r="O198" s="196">
        <v>27190</v>
      </c>
      <c r="P198" s="196">
        <v>32804</v>
      </c>
      <c r="Q198" s="196">
        <v>38419</v>
      </c>
      <c r="R198" s="197">
        <f t="shared" si="36"/>
        <v>1.2184258918720117</v>
      </c>
      <c r="S198" s="197">
        <f t="shared" si="34"/>
        <v>1.0099073283745885</v>
      </c>
      <c r="T198" s="201"/>
      <c r="U198" s="188">
        <v>64</v>
      </c>
      <c r="V198" s="210">
        <f>VLOOKUP(U198,'Prop Grds'!$A$2:$D$46,2)</f>
        <v>31647.912975827454</v>
      </c>
      <c r="W198" s="210">
        <f>VLOOKUP(U198,'Prop Grds'!$A$2:$D$46,3)</f>
        <v>39559.891219784316</v>
      </c>
      <c r="X198" s="210">
        <f>VLOOKUP(U198,'Prop Grds'!$A$2:$D$46,4)</f>
        <v>47471.869463741183</v>
      </c>
      <c r="Y198" s="201"/>
      <c r="Z198" s="196">
        <f t="shared" si="37"/>
        <v>38560.636593460375</v>
      </c>
      <c r="AA198" s="201"/>
      <c r="AB198" s="265">
        <f>VLOOKUP(L198,TIP!$A$2:$B$60,2)</f>
        <v>0.87100000000000011</v>
      </c>
      <c r="AC198" s="196">
        <f t="shared" si="38"/>
        <v>34456.665252432147</v>
      </c>
      <c r="AD198" s="196">
        <f t="shared" si="39"/>
        <v>34456.665252432147</v>
      </c>
      <c r="AE198" s="196">
        <f t="shared" si="40"/>
        <v>1327.6652524321471</v>
      </c>
    </row>
    <row r="199" spans="1:31" ht="15.75">
      <c r="A199" s="189" t="s">
        <v>954</v>
      </c>
      <c r="B199" s="190" t="s">
        <v>955</v>
      </c>
      <c r="C199" s="190" t="s">
        <v>956</v>
      </c>
      <c r="D199" s="191" t="s">
        <v>376</v>
      </c>
      <c r="E199" s="190" t="s">
        <v>929</v>
      </c>
      <c r="F199" s="190" t="s">
        <v>953</v>
      </c>
      <c r="G199" s="192">
        <v>44565</v>
      </c>
      <c r="H199" s="193">
        <v>44565</v>
      </c>
      <c r="I199" s="193">
        <v>44565</v>
      </c>
      <c r="J199" s="193"/>
      <c r="K199" s="195">
        <f t="shared" si="35"/>
        <v>0.48767123287671232</v>
      </c>
      <c r="L199" s="195">
        <f t="shared" si="35"/>
        <v>0.48767123287671232</v>
      </c>
      <c r="M199" s="260">
        <v>29281</v>
      </c>
      <c r="N199" s="194" t="s">
        <v>811</v>
      </c>
      <c r="O199" s="196">
        <v>27190</v>
      </c>
      <c r="P199" s="196">
        <v>32804</v>
      </c>
      <c r="Q199" s="196">
        <v>38419</v>
      </c>
      <c r="R199" s="197">
        <f t="shared" si="36"/>
        <v>1.0769032732622288</v>
      </c>
      <c r="S199" s="197">
        <f t="shared" si="34"/>
        <v>0.89260456041946101</v>
      </c>
      <c r="T199" s="201"/>
      <c r="U199" s="188">
        <v>64</v>
      </c>
      <c r="V199" s="210">
        <f>VLOOKUP(U199,'Prop Grds'!$A$2:$D$46,2)</f>
        <v>31647.912975827454</v>
      </c>
      <c r="W199" s="210">
        <f>VLOOKUP(U199,'Prop Grds'!$A$2:$D$46,3)</f>
        <v>39559.891219784316</v>
      </c>
      <c r="X199" s="210">
        <f>VLOOKUP(U199,'Prop Grds'!$A$2:$D$46,4)</f>
        <v>47471.869463741183</v>
      </c>
      <c r="Y199" s="201"/>
      <c r="Z199" s="196">
        <f t="shared" si="37"/>
        <v>34081.741075586746</v>
      </c>
      <c r="AA199" s="201"/>
      <c r="AB199" s="265">
        <f>VLOOKUP(L199,TIP!$A$2:$B$60,2)</f>
        <v>0.8</v>
      </c>
      <c r="AC199" s="196">
        <f t="shared" si="38"/>
        <v>31647.912975827454</v>
      </c>
      <c r="AD199" s="196">
        <f t="shared" si="39"/>
        <v>31647.912975827454</v>
      </c>
      <c r="AE199" s="196">
        <f t="shared" si="40"/>
        <v>2366.9129758274539</v>
      </c>
    </row>
    <row r="200" spans="1:31" ht="15.75">
      <c r="A200" s="189" t="s">
        <v>957</v>
      </c>
      <c r="B200" s="190" t="s">
        <v>958</v>
      </c>
      <c r="C200" s="190" t="s">
        <v>959</v>
      </c>
      <c r="D200" s="191" t="s">
        <v>636</v>
      </c>
      <c r="E200" s="190" t="s">
        <v>929</v>
      </c>
      <c r="F200" s="190" t="s">
        <v>953</v>
      </c>
      <c r="G200" s="192">
        <v>44298</v>
      </c>
      <c r="H200" s="193">
        <v>44298</v>
      </c>
      <c r="I200" s="193">
        <v>44298</v>
      </c>
      <c r="J200" s="193"/>
      <c r="K200" s="195">
        <f t="shared" si="35"/>
        <v>1.2191780821917808</v>
      </c>
      <c r="L200" s="195">
        <f t="shared" si="35"/>
        <v>1.2191780821917808</v>
      </c>
      <c r="M200" s="260">
        <v>29281</v>
      </c>
      <c r="N200" s="194" t="s">
        <v>811</v>
      </c>
      <c r="O200" s="196">
        <v>27190</v>
      </c>
      <c r="P200" s="196">
        <v>32804</v>
      </c>
      <c r="Q200" s="196">
        <v>38419</v>
      </c>
      <c r="R200" s="197">
        <f t="shared" si="36"/>
        <v>1.0769032732622288</v>
      </c>
      <c r="S200" s="197">
        <f t="shared" si="34"/>
        <v>0.89260456041946101</v>
      </c>
      <c r="T200" s="201"/>
      <c r="U200" s="188">
        <v>64</v>
      </c>
      <c r="V200" s="210">
        <f>VLOOKUP(U200,'Prop Grds'!$A$2:$D$46,2)</f>
        <v>31647.912975827454</v>
      </c>
      <c r="W200" s="210">
        <f>VLOOKUP(U200,'Prop Grds'!$A$2:$D$46,3)</f>
        <v>39559.891219784316</v>
      </c>
      <c r="X200" s="210">
        <f>VLOOKUP(U200,'Prop Grds'!$A$2:$D$46,4)</f>
        <v>47471.869463741183</v>
      </c>
      <c r="Y200" s="201"/>
      <c r="Z200" s="196">
        <f t="shared" si="37"/>
        <v>34081.741075586746</v>
      </c>
      <c r="AA200" s="201"/>
      <c r="AB200" s="265">
        <f>VLOOKUP(L200,TIP!$A$2:$B$60,2)</f>
        <v>0.82300000000000006</v>
      </c>
      <c r="AC200" s="196">
        <f t="shared" si="38"/>
        <v>32557.790473882495</v>
      </c>
      <c r="AD200" s="196">
        <f t="shared" si="39"/>
        <v>32557.790473882495</v>
      </c>
      <c r="AE200" s="196">
        <f t="shared" si="40"/>
        <v>3276.7904738824946</v>
      </c>
    </row>
    <row r="201" spans="1:31" ht="15.75">
      <c r="A201" s="189" t="s">
        <v>960</v>
      </c>
      <c r="B201" s="190" t="s">
        <v>383</v>
      </c>
      <c r="C201" s="190" t="s">
        <v>366</v>
      </c>
      <c r="D201" s="191" t="s">
        <v>367</v>
      </c>
      <c r="E201" s="190" t="s">
        <v>929</v>
      </c>
      <c r="F201" s="190" t="s">
        <v>953</v>
      </c>
      <c r="G201" s="192">
        <v>44565</v>
      </c>
      <c r="H201" s="193">
        <v>44565</v>
      </c>
      <c r="I201" s="193">
        <v>44565</v>
      </c>
      <c r="J201" s="193"/>
      <c r="K201" s="195">
        <f t="shared" si="35"/>
        <v>0.48767123287671232</v>
      </c>
      <c r="L201" s="195">
        <f t="shared" si="35"/>
        <v>0.48767123287671232</v>
      </c>
      <c r="M201" s="260">
        <v>29281</v>
      </c>
      <c r="N201" s="194" t="s">
        <v>811</v>
      </c>
      <c r="O201" s="196">
        <v>27190</v>
      </c>
      <c r="P201" s="196">
        <v>32804</v>
      </c>
      <c r="Q201" s="196">
        <v>38419</v>
      </c>
      <c r="R201" s="197">
        <f t="shared" si="36"/>
        <v>1.0769032732622288</v>
      </c>
      <c r="S201" s="197">
        <f t="shared" si="34"/>
        <v>0.89260456041946101</v>
      </c>
      <c r="T201" s="201"/>
      <c r="U201" s="188">
        <v>64</v>
      </c>
      <c r="V201" s="210">
        <f>VLOOKUP(U201,'Prop Grds'!$A$2:$D$46,2)</f>
        <v>31647.912975827454</v>
      </c>
      <c r="W201" s="210">
        <f>VLOOKUP(U201,'Prop Grds'!$A$2:$D$46,3)</f>
        <v>39559.891219784316</v>
      </c>
      <c r="X201" s="210">
        <f>VLOOKUP(U201,'Prop Grds'!$A$2:$D$46,4)</f>
        <v>47471.869463741183</v>
      </c>
      <c r="Y201" s="201"/>
      <c r="Z201" s="196">
        <f t="shared" si="37"/>
        <v>34081.741075586746</v>
      </c>
      <c r="AA201" s="201"/>
      <c r="AB201" s="265">
        <f>VLOOKUP(L201,TIP!$A$2:$B$60,2)</f>
        <v>0.8</v>
      </c>
      <c r="AC201" s="196">
        <f t="shared" si="38"/>
        <v>31647.912975827454</v>
      </c>
      <c r="AD201" s="196">
        <f t="shared" si="39"/>
        <v>31647.912975827454</v>
      </c>
      <c r="AE201" s="196">
        <f t="shared" si="40"/>
        <v>2366.9129758274539</v>
      </c>
    </row>
    <row r="202" spans="1:31" ht="15.75">
      <c r="I202" s="193"/>
      <c r="J202" s="193"/>
      <c r="T202" s="201"/>
      <c r="V202" s="210"/>
      <c r="W202" s="210"/>
      <c r="X202" s="210"/>
      <c r="Y202" s="201"/>
      <c r="AA202" s="201"/>
    </row>
    <row r="203" spans="1:31" ht="15.75">
      <c r="I203" s="193"/>
      <c r="J203" s="193"/>
      <c r="T203" s="201"/>
      <c r="V203" s="210"/>
      <c r="W203" s="210"/>
      <c r="X203" s="210"/>
      <c r="Y203" s="201"/>
      <c r="AA203" s="201"/>
    </row>
    <row r="204" spans="1:31" ht="15.75">
      <c r="A204" s="189" t="s">
        <v>961</v>
      </c>
      <c r="B204" s="190" t="s">
        <v>962</v>
      </c>
      <c r="C204" s="190" t="s">
        <v>479</v>
      </c>
      <c r="D204" s="191" t="s">
        <v>565</v>
      </c>
      <c r="E204" s="190" t="s">
        <v>963</v>
      </c>
      <c r="F204" s="190" t="s">
        <v>964</v>
      </c>
      <c r="G204" s="192">
        <v>35717</v>
      </c>
      <c r="H204" s="193">
        <v>35717</v>
      </c>
      <c r="I204" s="193">
        <v>35717</v>
      </c>
      <c r="J204" s="193"/>
      <c r="K204" s="195">
        <f t="shared" si="35"/>
        <v>24.728767123287671</v>
      </c>
      <c r="L204" s="195">
        <f t="shared" si="35"/>
        <v>24.728767123287671</v>
      </c>
      <c r="M204" s="260">
        <v>64530.38</v>
      </c>
      <c r="N204" s="194" t="s">
        <v>580</v>
      </c>
      <c r="O204" s="196">
        <v>42408</v>
      </c>
      <c r="P204" s="196">
        <v>51165</v>
      </c>
      <c r="Q204" s="196">
        <v>59922</v>
      </c>
      <c r="R204" s="197">
        <f t="shared" si="36"/>
        <v>1.5216558196566685</v>
      </c>
      <c r="S204" s="197">
        <f>M204/P204</f>
        <v>1.2612211472686405</v>
      </c>
      <c r="T204" s="201"/>
      <c r="U204" s="188">
        <v>73</v>
      </c>
      <c r="V204" s="210">
        <f>VLOOKUP(U204,'Prop Grds'!$A$2:$D$46,2)</f>
        <v>49518.732520169608</v>
      </c>
      <c r="W204" s="210">
        <f>VLOOKUP(U204,'Prop Grds'!$A$2:$D$46,3)</f>
        <v>61898.415650212009</v>
      </c>
      <c r="X204" s="210">
        <f>VLOOKUP(U204,'Prop Grds'!$A$2:$D$46,4)</f>
        <v>74278.098780254411</v>
      </c>
      <c r="Y204" s="201"/>
      <c r="Z204" s="196">
        <f t="shared" si="37"/>
        <v>75350.467521338011</v>
      </c>
      <c r="AA204" s="201"/>
      <c r="AB204" s="265">
        <f>VLOOKUP(L204,TIP!$A$2:$B$60,2)</f>
        <v>1</v>
      </c>
      <c r="AC204" s="196">
        <f t="shared" si="38"/>
        <v>61898.415650212009</v>
      </c>
      <c r="AD204" s="196">
        <f t="shared" si="39"/>
        <v>64530.38</v>
      </c>
      <c r="AE204" s="196">
        <f t="shared" si="40"/>
        <v>0</v>
      </c>
    </row>
    <row r="205" spans="1:31" ht="15.75">
      <c r="A205" s="189" t="s">
        <v>965</v>
      </c>
      <c r="B205" s="190" t="s">
        <v>383</v>
      </c>
      <c r="C205" s="190" t="s">
        <v>966</v>
      </c>
      <c r="D205" s="191" t="s">
        <v>352</v>
      </c>
      <c r="E205" s="190" t="s">
        <v>963</v>
      </c>
      <c r="F205" s="190" t="s">
        <v>967</v>
      </c>
      <c r="G205" s="192">
        <v>43703</v>
      </c>
      <c r="H205" s="193">
        <v>43703</v>
      </c>
      <c r="I205" s="193">
        <v>43703</v>
      </c>
      <c r="J205" s="193"/>
      <c r="K205" s="195">
        <f t="shared" si="35"/>
        <v>2.8493150684931505</v>
      </c>
      <c r="L205" s="195">
        <f t="shared" si="35"/>
        <v>2.8493150684931505</v>
      </c>
      <c r="M205" s="260">
        <v>35678</v>
      </c>
      <c r="N205" s="194" t="s">
        <v>495</v>
      </c>
      <c r="O205" s="196">
        <v>33130</v>
      </c>
      <c r="P205" s="196">
        <v>39971</v>
      </c>
      <c r="Q205" s="196">
        <v>46812</v>
      </c>
      <c r="R205" s="197">
        <f t="shared" si="36"/>
        <v>1.0769091457893147</v>
      </c>
      <c r="S205" s="197">
        <f>M205/P205</f>
        <v>0.892597132921368</v>
      </c>
      <c r="T205" s="201"/>
      <c r="U205" s="188">
        <v>68</v>
      </c>
      <c r="V205" s="210">
        <f>VLOOKUP(U205,'Prop Grds'!$A$2:$D$46,2)</f>
        <v>38614.991166506152</v>
      </c>
      <c r="W205" s="210">
        <f>VLOOKUP(U205,'Prop Grds'!$A$2:$D$46,3)</f>
        <v>48268.738958132686</v>
      </c>
      <c r="X205" s="210">
        <f>VLOOKUP(U205,'Prop Grds'!$A$2:$D$46,4)</f>
        <v>57922.486749759228</v>
      </c>
      <c r="Y205" s="201"/>
      <c r="Z205" s="196">
        <f t="shared" si="37"/>
        <v>41584.837151784071</v>
      </c>
      <c r="AA205" s="201"/>
      <c r="AB205" s="265">
        <f>VLOOKUP(L205,TIP!$A$2:$B$60,2)</f>
        <v>0.84700000000000009</v>
      </c>
      <c r="AC205" s="196">
        <f t="shared" si="38"/>
        <v>40883.621897538389</v>
      </c>
      <c r="AD205" s="196">
        <f t="shared" si="39"/>
        <v>40883.621897538389</v>
      </c>
      <c r="AE205" s="196">
        <f t="shared" si="40"/>
        <v>5205.621897538389</v>
      </c>
    </row>
    <row r="206" spans="1:31" ht="15.75">
      <c r="I206" s="193"/>
      <c r="J206" s="193"/>
      <c r="T206" s="201"/>
      <c r="V206" s="210"/>
      <c r="W206" s="210"/>
      <c r="X206" s="210"/>
      <c r="Y206" s="201"/>
      <c r="AA206" s="201"/>
    </row>
    <row r="207" spans="1:31" ht="15.75">
      <c r="I207" s="193"/>
      <c r="J207" s="193"/>
      <c r="T207" s="201"/>
      <c r="V207" s="210"/>
      <c r="W207" s="210"/>
      <c r="X207" s="210"/>
      <c r="Y207" s="201"/>
      <c r="AA207" s="201"/>
    </row>
    <row r="208" spans="1:31" ht="15.75">
      <c r="A208" s="189" t="s">
        <v>968</v>
      </c>
      <c r="B208" s="190" t="s">
        <v>969</v>
      </c>
      <c r="C208" s="190" t="s">
        <v>970</v>
      </c>
      <c r="D208" s="191" t="s">
        <v>348</v>
      </c>
      <c r="E208" s="190" t="s">
        <v>971</v>
      </c>
      <c r="F208" s="190" t="s">
        <v>972</v>
      </c>
      <c r="G208" s="192">
        <v>36612</v>
      </c>
      <c r="H208" s="193">
        <v>36612</v>
      </c>
      <c r="I208" s="194" t="s">
        <v>973</v>
      </c>
      <c r="K208" s="195">
        <f t="shared" si="35"/>
        <v>22.276712328767122</v>
      </c>
      <c r="L208" s="195">
        <f t="shared" si="35"/>
        <v>19.347945205479451</v>
      </c>
      <c r="M208" s="260">
        <v>52963</v>
      </c>
      <c r="N208" s="194" t="s">
        <v>459</v>
      </c>
      <c r="O208" s="196">
        <v>40365</v>
      </c>
      <c r="P208" s="196">
        <v>48699</v>
      </c>
      <c r="Q208" s="196">
        <v>57034</v>
      </c>
      <c r="R208" s="197">
        <f t="shared" si="36"/>
        <v>1.3121020686238078</v>
      </c>
      <c r="S208" s="197">
        <f t="shared" ref="S208:S213" si="41">M208/P208</f>
        <v>1.0875582660834924</v>
      </c>
      <c r="T208" s="201"/>
      <c r="U208" s="188">
        <v>74</v>
      </c>
      <c r="V208" s="210">
        <f>VLOOKUP(U208,'Prop Grds'!$A$2:$D$46,2)</f>
        <v>52044.187878698256</v>
      </c>
      <c r="W208" s="210">
        <f>VLOOKUP(U208,'Prop Grds'!$A$2:$D$46,3)</f>
        <v>65055.23484837282</v>
      </c>
      <c r="X208" s="210">
        <f>VLOOKUP(U208,'Prop Grds'!$A$2:$D$46,4)</f>
        <v>78066.281818047384</v>
      </c>
      <c r="Y208" s="201"/>
      <c r="Z208" s="196">
        <f t="shared" si="37"/>
        <v>68287.286575486083</v>
      </c>
      <c r="AA208" s="201"/>
      <c r="AB208" s="265">
        <f>VLOOKUP(L208,TIP!$A$2:$B$60,2)</f>
        <v>1</v>
      </c>
      <c r="AC208" s="196">
        <f t="shared" si="38"/>
        <v>65055.23484837282</v>
      </c>
      <c r="AD208" s="196">
        <f t="shared" si="39"/>
        <v>65055.23484837282</v>
      </c>
      <c r="AE208" s="196">
        <f t="shared" si="40"/>
        <v>12092.23484837282</v>
      </c>
    </row>
    <row r="209" spans="1:31" ht="15.75">
      <c r="A209" s="189" t="s">
        <v>974</v>
      </c>
      <c r="B209" s="190" t="s">
        <v>975</v>
      </c>
      <c r="C209" s="190" t="s">
        <v>976</v>
      </c>
      <c r="D209" s="191" t="s">
        <v>381</v>
      </c>
      <c r="E209" s="190" t="s">
        <v>971</v>
      </c>
      <c r="F209" s="190" t="s">
        <v>977</v>
      </c>
      <c r="G209" s="192">
        <v>41053</v>
      </c>
      <c r="H209" s="193">
        <v>41053</v>
      </c>
      <c r="I209" s="193">
        <v>41053</v>
      </c>
      <c r="J209" s="193"/>
      <c r="K209" s="195">
        <f t="shared" si="35"/>
        <v>10.109589041095891</v>
      </c>
      <c r="L209" s="195">
        <f t="shared" si="35"/>
        <v>10.109589041095891</v>
      </c>
      <c r="M209" s="260">
        <v>49181</v>
      </c>
      <c r="N209" s="194" t="s">
        <v>436</v>
      </c>
      <c r="O209" s="196">
        <v>31534</v>
      </c>
      <c r="P209" s="196">
        <v>38045</v>
      </c>
      <c r="Q209" s="196">
        <v>44557</v>
      </c>
      <c r="R209" s="197">
        <f t="shared" si="36"/>
        <v>1.5596181898902772</v>
      </c>
      <c r="S209" s="197">
        <f t="shared" si="41"/>
        <v>1.2927060060454725</v>
      </c>
      <c r="T209" s="201"/>
      <c r="U209" s="188">
        <v>67</v>
      </c>
      <c r="V209" s="210">
        <f>VLOOKUP(U209,'Prop Grds'!$A$2:$D$46,2)</f>
        <v>36741.190453383591</v>
      </c>
      <c r="W209" s="210">
        <f>VLOOKUP(U209,'Prop Grds'!$A$2:$D$46,3)</f>
        <v>45926.488066729493</v>
      </c>
      <c r="X209" s="210">
        <f>VLOOKUP(U209,'Prop Grds'!$A$2:$D$46,4)</f>
        <v>55111.785680075387</v>
      </c>
      <c r="Y209" s="201"/>
      <c r="Z209" s="196">
        <f t="shared" si="37"/>
        <v>57302.228949320051</v>
      </c>
      <c r="AA209" s="201"/>
      <c r="AB209" s="265">
        <f>VLOOKUP(L209,TIP!$A$2:$B$60,2)</f>
        <v>1</v>
      </c>
      <c r="AC209" s="196">
        <f t="shared" si="38"/>
        <v>45926.488066729493</v>
      </c>
      <c r="AD209" s="196">
        <f t="shared" si="39"/>
        <v>49181</v>
      </c>
      <c r="AE209" s="196">
        <f t="shared" si="40"/>
        <v>0</v>
      </c>
    </row>
    <row r="210" spans="1:31" ht="15.75">
      <c r="A210" s="189" t="s">
        <v>978</v>
      </c>
      <c r="B210" s="190" t="s">
        <v>979</v>
      </c>
      <c r="C210" s="190" t="s">
        <v>980</v>
      </c>
      <c r="D210" s="191" t="s">
        <v>360</v>
      </c>
      <c r="E210" s="190" t="s">
        <v>971</v>
      </c>
      <c r="F210" s="190" t="s">
        <v>981</v>
      </c>
      <c r="G210" s="192">
        <v>39374</v>
      </c>
      <c r="H210" s="193">
        <v>39374</v>
      </c>
      <c r="I210" s="194" t="s">
        <v>982</v>
      </c>
      <c r="K210" s="195">
        <f t="shared" si="35"/>
        <v>14.70958904109589</v>
      </c>
      <c r="L210" s="195">
        <f t="shared" si="35"/>
        <v>14.70958904109589</v>
      </c>
      <c r="M210" s="260">
        <v>36569.57</v>
      </c>
      <c r="N210" s="194" t="s">
        <v>949</v>
      </c>
      <c r="O210" s="196">
        <v>28568</v>
      </c>
      <c r="P210" s="196">
        <v>34467</v>
      </c>
      <c r="Q210" s="196">
        <v>40365</v>
      </c>
      <c r="R210" s="197">
        <f t="shared" si="36"/>
        <v>1.2800885606272752</v>
      </c>
      <c r="S210" s="197">
        <f t="shared" si="41"/>
        <v>1.0610024081005018</v>
      </c>
      <c r="T210" s="201"/>
      <c r="U210" s="188">
        <v>65</v>
      </c>
      <c r="V210" s="210">
        <f>VLOOKUP(U210,'Prop Grds'!$A$2:$D$46,2)</f>
        <v>33261.956537594655</v>
      </c>
      <c r="W210" s="210">
        <f>VLOOKUP(U210,'Prop Grds'!$A$2:$D$46,3)</f>
        <v>41577.445671993322</v>
      </c>
      <c r="X210" s="210">
        <f>VLOOKUP(U210,'Prop Grds'!$A$2:$D$46,4)</f>
        <v>49892.934806391982</v>
      </c>
      <c r="Y210" s="201"/>
      <c r="Z210" s="196">
        <f t="shared" si="37"/>
        <v>42578.250067856527</v>
      </c>
      <c r="AA210" s="201"/>
      <c r="AB210" s="265">
        <f>VLOOKUP(L210,TIP!$A$2:$B$60,2)</f>
        <v>1</v>
      </c>
      <c r="AC210" s="196">
        <f t="shared" si="38"/>
        <v>41577.445671993322</v>
      </c>
      <c r="AD210" s="196">
        <f t="shared" si="39"/>
        <v>41577.445671993322</v>
      </c>
      <c r="AE210" s="196">
        <f t="shared" si="40"/>
        <v>5007.8756719933226</v>
      </c>
    </row>
    <row r="211" spans="1:31" ht="15.75">
      <c r="A211" s="189" t="s">
        <v>983</v>
      </c>
      <c r="B211" s="190" t="s">
        <v>984</v>
      </c>
      <c r="C211" s="190" t="s">
        <v>940</v>
      </c>
      <c r="D211" s="191" t="s">
        <v>488</v>
      </c>
      <c r="E211" s="190" t="s">
        <v>971</v>
      </c>
      <c r="F211" s="190" t="s">
        <v>985</v>
      </c>
      <c r="G211" s="192">
        <v>44221</v>
      </c>
      <c r="H211" s="193">
        <v>44221</v>
      </c>
      <c r="I211" s="193">
        <v>44221</v>
      </c>
      <c r="J211" s="193"/>
      <c r="K211" s="195">
        <f t="shared" si="35"/>
        <v>1.4301369863013698</v>
      </c>
      <c r="L211" s="195">
        <f t="shared" si="35"/>
        <v>1.4301369863013698</v>
      </c>
      <c r="M211" s="260">
        <v>31534.98</v>
      </c>
      <c r="N211" s="194" t="s">
        <v>400</v>
      </c>
      <c r="O211" s="196">
        <v>25882</v>
      </c>
      <c r="P211" s="196">
        <v>31226</v>
      </c>
      <c r="Q211" s="196">
        <v>36570</v>
      </c>
      <c r="R211" s="197">
        <f t="shared" si="36"/>
        <v>1.2184135692759446</v>
      </c>
      <c r="S211" s="197">
        <f t="shared" si="41"/>
        <v>1.0098949593287645</v>
      </c>
      <c r="T211" s="201"/>
      <c r="U211" s="188">
        <v>63</v>
      </c>
      <c r="V211" s="210">
        <f>VLOOKUP(U211,'Prop Grds'!$A$2:$D$46,2)</f>
        <v>30112.191223432405</v>
      </c>
      <c r="W211" s="210">
        <f>VLOOKUP(U211,'Prop Grds'!$A$2:$D$46,3)</f>
        <v>37640.239029290504</v>
      </c>
      <c r="X211" s="210">
        <f>VLOOKUP(U211,'Prop Grds'!$A$2:$D$46,4)</f>
        <v>45168.28683514861</v>
      </c>
      <c r="Y211" s="201"/>
      <c r="Z211" s="196">
        <f t="shared" si="37"/>
        <v>36689.10238726205</v>
      </c>
      <c r="AA211" s="201"/>
      <c r="AB211" s="265">
        <f>VLOOKUP(L211,TIP!$A$2:$B$60,2)</f>
        <v>0.82300000000000006</v>
      </c>
      <c r="AC211" s="196">
        <f t="shared" si="38"/>
        <v>30977.916721106089</v>
      </c>
      <c r="AD211" s="196">
        <f t="shared" si="39"/>
        <v>31534.98</v>
      </c>
      <c r="AE211" s="196">
        <f t="shared" si="40"/>
        <v>0</v>
      </c>
    </row>
    <row r="212" spans="1:31" s="277" customFormat="1" ht="15.75">
      <c r="A212" s="267" t="s">
        <v>986</v>
      </c>
      <c r="B212" s="268" t="s">
        <v>987</v>
      </c>
      <c r="C212" s="268" t="s">
        <v>988</v>
      </c>
      <c r="D212" s="269" t="s">
        <v>376</v>
      </c>
      <c r="E212" s="268" t="s">
        <v>971</v>
      </c>
      <c r="F212" s="268" t="s">
        <v>989</v>
      </c>
      <c r="G212" s="270">
        <v>41463</v>
      </c>
      <c r="H212" s="271">
        <v>41463</v>
      </c>
      <c r="I212" s="271">
        <v>41463</v>
      </c>
      <c r="J212" s="271"/>
      <c r="K212" s="272">
        <v>0.5</v>
      </c>
      <c r="L212" s="272">
        <v>0.5</v>
      </c>
      <c r="M212" s="273">
        <v>33959.449999999997</v>
      </c>
      <c r="N212" s="274" t="s">
        <v>400</v>
      </c>
      <c r="O212" s="275">
        <v>25882</v>
      </c>
      <c r="P212" s="275">
        <v>31226</v>
      </c>
      <c r="Q212" s="275">
        <v>36570</v>
      </c>
      <c r="R212" s="276">
        <f t="shared" si="36"/>
        <v>1.3120875511938799</v>
      </c>
      <c r="S212" s="276">
        <f t="shared" si="41"/>
        <v>1.0875376288989944</v>
      </c>
      <c r="U212" s="278">
        <v>63</v>
      </c>
      <c r="V212" s="279">
        <f>VLOOKUP(U212,'Prop Grds'!$A$2:$D$46,2)</f>
        <v>30112.191223432405</v>
      </c>
      <c r="W212" s="279">
        <f>VLOOKUP(U212,'Prop Grds'!$A$2:$D$46,3)</f>
        <v>37640.239029290504</v>
      </c>
      <c r="X212" s="279">
        <f>VLOOKUP(U212,'Prop Grds'!$A$2:$D$46,4)</f>
        <v>45168.28683514861</v>
      </c>
      <c r="Z212" s="275">
        <f t="shared" si="37"/>
        <v>39509.831243435263</v>
      </c>
      <c r="AB212" s="280">
        <f>VLOOKUP(L212,TIP!$A$2:$B$60,2)</f>
        <v>0.8</v>
      </c>
      <c r="AC212" s="275">
        <f t="shared" si="38"/>
        <v>30112.191223432405</v>
      </c>
      <c r="AD212" s="275">
        <f t="shared" si="39"/>
        <v>33959.449999999997</v>
      </c>
      <c r="AE212" s="275">
        <f t="shared" si="40"/>
        <v>0</v>
      </c>
    </row>
    <row r="213" spans="1:31" ht="15.75">
      <c r="A213" s="189" t="s">
        <v>990</v>
      </c>
      <c r="B213" s="190" t="s">
        <v>690</v>
      </c>
      <c r="C213" s="190" t="s">
        <v>664</v>
      </c>
      <c r="D213" s="191" t="s">
        <v>352</v>
      </c>
      <c r="E213" s="190" t="s">
        <v>971</v>
      </c>
      <c r="F213" s="190" t="s">
        <v>991</v>
      </c>
      <c r="G213" s="192">
        <v>43430</v>
      </c>
      <c r="H213" s="193">
        <v>43430</v>
      </c>
      <c r="I213" s="193">
        <v>43430</v>
      </c>
      <c r="J213" s="193"/>
      <c r="K213" s="195">
        <f t="shared" si="35"/>
        <v>3.5972602739726027</v>
      </c>
      <c r="L213" s="195">
        <f t="shared" si="35"/>
        <v>3.5972602739726027</v>
      </c>
      <c r="M213" s="260">
        <v>35679</v>
      </c>
      <c r="N213" s="194" t="s">
        <v>816</v>
      </c>
      <c r="O213" s="196">
        <v>24635</v>
      </c>
      <c r="P213" s="196">
        <v>29722</v>
      </c>
      <c r="Q213" s="196">
        <v>34809</v>
      </c>
      <c r="R213" s="197">
        <f t="shared" si="36"/>
        <v>1.4483052567485286</v>
      </c>
      <c r="S213" s="197">
        <f t="shared" si="41"/>
        <v>1.200423928403203</v>
      </c>
      <c r="T213" s="201"/>
      <c r="U213" s="188">
        <v>62</v>
      </c>
      <c r="V213" s="210">
        <f>VLOOKUP(U213,'Prop Grds'!$A$2:$D$46,2)</f>
        <v>28650.990697842441</v>
      </c>
      <c r="W213" s="210">
        <f>VLOOKUP(U213,'Prop Grds'!$A$2:$D$46,3)</f>
        <v>35813.738372303051</v>
      </c>
      <c r="X213" s="210">
        <f>VLOOKUP(U213,'Prop Grds'!$A$2:$D$46,4)</f>
        <v>42976.486046763661</v>
      </c>
      <c r="Y213" s="201"/>
      <c r="Z213" s="196">
        <f t="shared" si="37"/>
        <v>41495.380438738401</v>
      </c>
      <c r="AA213" s="201"/>
      <c r="AB213" s="265">
        <f>VLOOKUP(L213,TIP!$A$2:$B$60,2)</f>
        <v>0.87100000000000011</v>
      </c>
      <c r="AC213" s="196">
        <f t="shared" si="38"/>
        <v>31193.76612227596</v>
      </c>
      <c r="AD213" s="196">
        <f t="shared" si="39"/>
        <v>35679</v>
      </c>
      <c r="AE213" s="196">
        <f t="shared" si="40"/>
        <v>0</v>
      </c>
    </row>
    <row r="214" spans="1:31" ht="15.75">
      <c r="I214" s="193"/>
      <c r="J214" s="193"/>
      <c r="T214" s="201"/>
      <c r="V214" s="210"/>
      <c r="W214" s="210"/>
      <c r="X214" s="210"/>
      <c r="Y214" s="201"/>
      <c r="AA214" s="201"/>
    </row>
    <row r="215" spans="1:31" ht="15.75">
      <c r="I215" s="193"/>
      <c r="J215" s="193"/>
      <c r="T215" s="201"/>
      <c r="V215" s="210"/>
      <c r="W215" s="210"/>
      <c r="X215" s="210"/>
      <c r="Y215" s="201"/>
      <c r="AA215" s="201"/>
    </row>
    <row r="216" spans="1:31" ht="15.75">
      <c r="A216" s="189" t="s">
        <v>992</v>
      </c>
      <c r="B216" s="190" t="s">
        <v>993</v>
      </c>
      <c r="C216" s="190" t="s">
        <v>943</v>
      </c>
      <c r="D216" s="191" t="s">
        <v>341</v>
      </c>
      <c r="E216" s="190" t="s">
        <v>994</v>
      </c>
      <c r="F216" s="190" t="s">
        <v>994</v>
      </c>
      <c r="G216" s="192">
        <v>43437</v>
      </c>
      <c r="H216" s="193">
        <v>43437</v>
      </c>
      <c r="I216" s="193">
        <v>43437</v>
      </c>
      <c r="J216" s="193"/>
      <c r="K216" s="195">
        <f t="shared" si="35"/>
        <v>3.5780821917808221</v>
      </c>
      <c r="L216" s="195">
        <f t="shared" si="35"/>
        <v>3.5780821917808221</v>
      </c>
      <c r="M216" s="260">
        <v>66144</v>
      </c>
      <c r="N216" s="194" t="s">
        <v>760</v>
      </c>
      <c r="O216" s="196">
        <v>49181</v>
      </c>
      <c r="P216" s="196">
        <v>59336</v>
      </c>
      <c r="Q216" s="196">
        <v>69492</v>
      </c>
      <c r="R216" s="197">
        <f t="shared" si="36"/>
        <v>1.3449096195685326</v>
      </c>
      <c r="S216" s="197">
        <f>M216/P216</f>
        <v>1.1147364163408386</v>
      </c>
      <c r="T216" s="201"/>
      <c r="U216" s="188">
        <v>78</v>
      </c>
      <c r="V216" s="210">
        <f>VLOOKUP(U216,'Prop Grds'!$A$2:$D$46,2)</f>
        <v>63501.370745644723</v>
      </c>
      <c r="W216" s="210">
        <f>VLOOKUP(U216,'Prop Grds'!$A$2:$D$46,3)</f>
        <v>79376.713432055898</v>
      </c>
      <c r="X216" s="210">
        <f>VLOOKUP(U216,'Prop Grds'!$A$2:$D$46,4)</f>
        <v>95252.056118467081</v>
      </c>
      <c r="Y216" s="201"/>
      <c r="Z216" s="196">
        <f t="shared" si="37"/>
        <v>85403.604371605397</v>
      </c>
      <c r="AA216" s="201"/>
      <c r="AB216" s="265">
        <f>VLOOKUP(L216,TIP!$A$2:$B$60,2)</f>
        <v>0.87100000000000011</v>
      </c>
      <c r="AC216" s="196">
        <f t="shared" si="38"/>
        <v>69137.11739932069</v>
      </c>
      <c r="AD216" s="196">
        <f t="shared" si="39"/>
        <v>69137.11739932069</v>
      </c>
      <c r="AE216" s="196">
        <f t="shared" si="40"/>
        <v>2993.1173993206903</v>
      </c>
    </row>
    <row r="217" spans="1:31" ht="15.75">
      <c r="A217" s="189" t="s">
        <v>995</v>
      </c>
      <c r="B217" s="190" t="s">
        <v>358</v>
      </c>
      <c r="C217" s="190" t="s">
        <v>970</v>
      </c>
      <c r="D217" s="191" t="s">
        <v>360</v>
      </c>
      <c r="E217" s="190" t="s">
        <v>994</v>
      </c>
      <c r="F217" s="190" t="s">
        <v>996</v>
      </c>
      <c r="G217" s="192">
        <v>43983</v>
      </c>
      <c r="H217" s="193">
        <v>43983</v>
      </c>
      <c r="I217" s="193">
        <v>43983</v>
      </c>
      <c r="J217" s="193"/>
      <c r="K217" s="195">
        <f t="shared" si="35"/>
        <v>2.0821917808219177</v>
      </c>
      <c r="L217" s="195">
        <f t="shared" si="35"/>
        <v>2.0821917808219177</v>
      </c>
      <c r="M217" s="260">
        <v>34807.440000000002</v>
      </c>
      <c r="N217" s="194" t="s">
        <v>949</v>
      </c>
      <c r="O217" s="196">
        <v>28568</v>
      </c>
      <c r="P217" s="196">
        <v>34467</v>
      </c>
      <c r="Q217" s="196">
        <v>40365</v>
      </c>
      <c r="R217" s="197">
        <f t="shared" si="36"/>
        <v>1.2184066087930552</v>
      </c>
      <c r="S217" s="197">
        <f>M217/P217</f>
        <v>1.0098772739141788</v>
      </c>
      <c r="T217" s="201"/>
      <c r="U217" s="188">
        <v>65</v>
      </c>
      <c r="V217" s="210">
        <f>VLOOKUP(U217,'Prop Grds'!$A$2:$D$46,2)</f>
        <v>33261.956537594655</v>
      </c>
      <c r="W217" s="210">
        <f>VLOOKUP(U217,'Prop Grds'!$A$2:$D$46,3)</f>
        <v>41577.445671993322</v>
      </c>
      <c r="X217" s="210">
        <f>VLOOKUP(U217,'Prop Grds'!$A$2:$D$46,4)</f>
        <v>49892.934806391982</v>
      </c>
      <c r="Y217" s="201"/>
      <c r="Z217" s="196">
        <f t="shared" si="37"/>
        <v>40526.587666792693</v>
      </c>
      <c r="AA217" s="201"/>
      <c r="AB217" s="265">
        <f>VLOOKUP(L217,TIP!$A$2:$B$60,2)</f>
        <v>0.84700000000000009</v>
      </c>
      <c r="AC217" s="196">
        <f t="shared" si="38"/>
        <v>35216.09648417835</v>
      </c>
      <c r="AD217" s="196">
        <f t="shared" si="39"/>
        <v>35216.09648417835</v>
      </c>
      <c r="AE217" s="196">
        <f t="shared" si="40"/>
        <v>408.65648417834745</v>
      </c>
    </row>
    <row r="218" spans="1:31" ht="15.75">
      <c r="A218" s="189" t="s">
        <v>997</v>
      </c>
      <c r="B218" s="190" t="s">
        <v>998</v>
      </c>
      <c r="C218" s="190" t="s">
        <v>625</v>
      </c>
      <c r="D218" s="191" t="s">
        <v>367</v>
      </c>
      <c r="E218" s="190" t="s">
        <v>994</v>
      </c>
      <c r="F218" s="190" t="s">
        <v>996</v>
      </c>
      <c r="G218" s="192">
        <v>44466</v>
      </c>
      <c r="H218" s="193">
        <v>44466</v>
      </c>
      <c r="I218" s="193">
        <v>44466</v>
      </c>
      <c r="J218" s="193"/>
      <c r="K218" s="195">
        <f t="shared" si="35"/>
        <v>0.75890410958904109</v>
      </c>
      <c r="L218" s="195">
        <f t="shared" si="35"/>
        <v>0.75890410958904109</v>
      </c>
      <c r="M218" s="260">
        <v>32322.18</v>
      </c>
      <c r="N218" s="194" t="s">
        <v>949</v>
      </c>
      <c r="O218" s="196">
        <v>28568</v>
      </c>
      <c r="P218" s="196">
        <v>34467</v>
      </c>
      <c r="Q218" s="196">
        <v>40365</v>
      </c>
      <c r="R218" s="197">
        <f t="shared" si="36"/>
        <v>1.1314120694483338</v>
      </c>
      <c r="S218" s="197">
        <f>M218/P218</f>
        <v>0.9377717817042388</v>
      </c>
      <c r="T218" s="201"/>
      <c r="U218" s="188">
        <v>65</v>
      </c>
      <c r="V218" s="210">
        <f>VLOOKUP(U218,'Prop Grds'!$A$2:$D$46,2)</f>
        <v>33261.956537594655</v>
      </c>
      <c r="W218" s="210">
        <f>VLOOKUP(U218,'Prop Grds'!$A$2:$D$46,3)</f>
        <v>41577.445671993322</v>
      </c>
      <c r="X218" s="210">
        <f>VLOOKUP(U218,'Prop Grds'!$A$2:$D$46,4)</f>
        <v>49892.934806391982</v>
      </c>
      <c r="Y218" s="201"/>
      <c r="Z218" s="196">
        <f t="shared" si="37"/>
        <v>37632.979080100507</v>
      </c>
      <c r="AA218" s="201"/>
      <c r="AB218" s="265">
        <f>VLOOKUP(L218,TIP!$A$2:$B$60,2)</f>
        <v>0.8</v>
      </c>
      <c r="AC218" s="196">
        <f t="shared" si="38"/>
        <v>33261.956537594662</v>
      </c>
      <c r="AD218" s="196">
        <f t="shared" si="39"/>
        <v>33261.956537594662</v>
      </c>
      <c r="AE218" s="196">
        <f t="shared" si="40"/>
        <v>939.77653759466193</v>
      </c>
    </row>
    <row r="219" spans="1:31" s="277" customFormat="1" ht="15.75">
      <c r="A219" s="267" t="s">
        <v>999</v>
      </c>
      <c r="B219" s="268" t="s">
        <v>1000</v>
      </c>
      <c r="C219" s="268" t="s">
        <v>1001</v>
      </c>
      <c r="D219" s="269" t="s">
        <v>381</v>
      </c>
      <c r="E219" s="268" t="s">
        <v>994</v>
      </c>
      <c r="F219" s="268" t="s">
        <v>996</v>
      </c>
      <c r="G219" s="270">
        <v>44363</v>
      </c>
      <c r="H219" s="271">
        <v>44363</v>
      </c>
      <c r="I219" s="271">
        <v>44363</v>
      </c>
      <c r="J219" s="271"/>
      <c r="K219" s="272">
        <f t="shared" si="35"/>
        <v>1.0410958904109588</v>
      </c>
      <c r="L219" s="272">
        <f t="shared" si="35"/>
        <v>1.0410958904109588</v>
      </c>
      <c r="M219" s="273">
        <v>33958.49</v>
      </c>
      <c r="N219" s="274" t="s">
        <v>949</v>
      </c>
      <c r="O219" s="275">
        <v>28568</v>
      </c>
      <c r="P219" s="275">
        <v>34467</v>
      </c>
      <c r="Q219" s="275">
        <v>40365</v>
      </c>
      <c r="R219" s="276">
        <f t="shared" si="36"/>
        <v>1.188689792775133</v>
      </c>
      <c r="S219" s="276">
        <f>M219/P219</f>
        <v>0.98524646763570944</v>
      </c>
      <c r="U219" s="278">
        <v>65</v>
      </c>
      <c r="V219" s="279">
        <f>VLOOKUP(U219,'Prop Grds'!$A$2:$D$46,2)</f>
        <v>33261.956537594655</v>
      </c>
      <c r="W219" s="279">
        <f>VLOOKUP(U219,'Prop Grds'!$A$2:$D$46,3)</f>
        <v>41577.445671993322</v>
      </c>
      <c r="X219" s="279">
        <f>VLOOKUP(U219,'Prop Grds'!$A$2:$D$46,4)</f>
        <v>49892.934806391982</v>
      </c>
      <c r="Z219" s="275">
        <f t="shared" si="37"/>
        <v>39538.14822396887</v>
      </c>
      <c r="AB219" s="280">
        <f>VLOOKUP(L219,TIP!$A$2:$B$60,2)</f>
        <v>0.82300000000000006</v>
      </c>
      <c r="AC219" s="275">
        <f t="shared" si="38"/>
        <v>34218.237788050508</v>
      </c>
      <c r="AD219" s="275">
        <f t="shared" si="39"/>
        <v>34218.237788050508</v>
      </c>
      <c r="AE219" s="275">
        <f t="shared" si="40"/>
        <v>259.74778805051028</v>
      </c>
    </row>
    <row r="220" spans="1:31" ht="15.75">
      <c r="I220" s="193"/>
      <c r="J220" s="193"/>
      <c r="T220" s="201"/>
      <c r="V220" s="210"/>
      <c r="W220" s="210"/>
      <c r="X220" s="210"/>
      <c r="Y220" s="201"/>
      <c r="AA220" s="201"/>
    </row>
    <row r="221" spans="1:31" ht="15.75">
      <c r="I221" s="193"/>
      <c r="J221" s="193"/>
      <c r="T221" s="201"/>
      <c r="V221" s="210"/>
      <c r="W221" s="210"/>
      <c r="X221" s="210"/>
      <c r="Y221" s="201"/>
      <c r="AA221" s="201"/>
    </row>
    <row r="222" spans="1:31" ht="15.75">
      <c r="A222" s="189" t="s">
        <v>1002</v>
      </c>
      <c r="B222" s="190" t="s">
        <v>1003</v>
      </c>
      <c r="C222" s="190" t="s">
        <v>1004</v>
      </c>
      <c r="D222" s="191" t="s">
        <v>636</v>
      </c>
      <c r="E222" s="190" t="s">
        <v>1005</v>
      </c>
      <c r="F222" s="190" t="s">
        <v>1006</v>
      </c>
      <c r="G222" s="192">
        <v>43766</v>
      </c>
      <c r="H222" s="193">
        <v>43766</v>
      </c>
      <c r="I222" s="193">
        <v>43766</v>
      </c>
      <c r="J222" s="193"/>
      <c r="K222" s="195">
        <f t="shared" si="35"/>
        <v>2.6767123287671235</v>
      </c>
      <c r="L222" s="195">
        <f t="shared" si="35"/>
        <v>2.6767123287671235</v>
      </c>
      <c r="M222" s="260">
        <v>41376</v>
      </c>
      <c r="N222" s="194" t="s">
        <v>421</v>
      </c>
      <c r="O222" s="196">
        <v>38421</v>
      </c>
      <c r="P222" s="196">
        <v>46354</v>
      </c>
      <c r="Q222" s="196">
        <v>54288</v>
      </c>
      <c r="R222" s="197">
        <f t="shared" si="36"/>
        <v>1.0769110642617319</v>
      </c>
      <c r="S222" s="197">
        <f>M222/P222</f>
        <v>0.89260905207749064</v>
      </c>
      <c r="T222" s="201"/>
      <c r="U222" s="188">
        <v>70</v>
      </c>
      <c r="V222" s="210">
        <f>VLOOKUP(U222,'Prop Grds'!$A$2:$D$46,2)</f>
        <v>42654.157857513856</v>
      </c>
      <c r="W222" s="210">
        <f>VLOOKUP(U222,'Prop Grds'!$A$2:$D$46,3)</f>
        <v>53317.697321892323</v>
      </c>
      <c r="X222" s="210">
        <f>VLOOKUP(U222,'Prop Grds'!$A$2:$D$46,4)</f>
        <v>63981.236786270783</v>
      </c>
      <c r="Y222" s="201"/>
      <c r="Z222" s="196">
        <f t="shared" si="37"/>
        <v>45934.734533523158</v>
      </c>
      <c r="AA222" s="201"/>
      <c r="AB222" s="265">
        <f>VLOOKUP(L222,TIP!$A$2:$B$60,2)</f>
        <v>0.84700000000000009</v>
      </c>
      <c r="AC222" s="196">
        <f t="shared" si="38"/>
        <v>45160.089631642804</v>
      </c>
      <c r="AD222" s="196">
        <f t="shared" si="39"/>
        <v>45160.089631642804</v>
      </c>
      <c r="AE222" s="196">
        <f t="shared" si="40"/>
        <v>3784.0896316428043</v>
      </c>
    </row>
    <row r="223" spans="1:31" ht="15.75">
      <c r="A223" s="189" t="s">
        <v>1007</v>
      </c>
      <c r="B223" s="190" t="s">
        <v>749</v>
      </c>
      <c r="C223" s="190" t="s">
        <v>683</v>
      </c>
      <c r="D223" s="191" t="s">
        <v>333</v>
      </c>
      <c r="E223" s="190" t="s">
        <v>1005</v>
      </c>
      <c r="F223" s="190" t="s">
        <v>1006</v>
      </c>
      <c r="G223" s="192">
        <v>42156</v>
      </c>
      <c r="H223" s="193">
        <v>42156</v>
      </c>
      <c r="I223" s="193">
        <v>42156</v>
      </c>
      <c r="J223" s="193"/>
      <c r="K223" s="195">
        <f t="shared" si="35"/>
        <v>7.087671232876712</v>
      </c>
      <c r="L223" s="195">
        <f t="shared" si="35"/>
        <v>7.087671232876712</v>
      </c>
      <c r="M223" s="260">
        <v>44557</v>
      </c>
      <c r="N223" s="194" t="s">
        <v>421</v>
      </c>
      <c r="O223" s="196">
        <v>38421</v>
      </c>
      <c r="P223" s="196">
        <v>46354</v>
      </c>
      <c r="Q223" s="196">
        <v>54288</v>
      </c>
      <c r="R223" s="197">
        <f t="shared" si="36"/>
        <v>1.1597043283620936</v>
      </c>
      <c r="S223" s="197">
        <f>M223/P223</f>
        <v>0.96123311904042796</v>
      </c>
      <c r="T223" s="201"/>
      <c r="U223" s="188">
        <v>70</v>
      </c>
      <c r="V223" s="210">
        <f>VLOOKUP(U223,'Prop Grds'!$A$2:$D$46,2)</f>
        <v>42654.157857513856</v>
      </c>
      <c r="W223" s="210">
        <f>VLOOKUP(U223,'Prop Grds'!$A$2:$D$46,3)</f>
        <v>53317.697321892323</v>
      </c>
      <c r="X223" s="210">
        <f>VLOOKUP(U223,'Prop Grds'!$A$2:$D$46,4)</f>
        <v>63981.236786270783</v>
      </c>
      <c r="Y223" s="201"/>
      <c r="Z223" s="196">
        <f t="shared" si="37"/>
        <v>49466.211489998823</v>
      </c>
      <c r="AA223" s="201"/>
      <c r="AB223" s="265">
        <f>VLOOKUP(L223,TIP!$A$2:$B$60,2)</f>
        <v>0.96700000000000019</v>
      </c>
      <c r="AC223" s="196">
        <f t="shared" si="38"/>
        <v>51558.213310269886</v>
      </c>
      <c r="AD223" s="196">
        <f t="shared" si="39"/>
        <v>51558.213310269886</v>
      </c>
      <c r="AE223" s="196">
        <f t="shared" si="40"/>
        <v>7001.2133102698863</v>
      </c>
    </row>
    <row r="224" spans="1:31" ht="15.75">
      <c r="I224" s="193"/>
      <c r="J224" s="193"/>
      <c r="T224" s="201"/>
      <c r="V224" s="210"/>
      <c r="W224" s="210"/>
      <c r="X224" s="210"/>
      <c r="Y224" s="201"/>
      <c r="AA224" s="201"/>
    </row>
    <row r="225" spans="1:31" ht="15.75">
      <c r="I225" s="193"/>
      <c r="J225" s="193"/>
      <c r="T225" s="201"/>
      <c r="V225" s="210"/>
      <c r="W225" s="210"/>
      <c r="X225" s="210"/>
      <c r="Y225" s="201"/>
      <c r="AA225" s="201"/>
    </row>
    <row r="226" spans="1:31" ht="15.75">
      <c r="A226" s="189" t="s">
        <v>1008</v>
      </c>
      <c r="B226" s="190" t="s">
        <v>1009</v>
      </c>
      <c r="C226" s="190" t="s">
        <v>533</v>
      </c>
      <c r="D226" s="191" t="s">
        <v>488</v>
      </c>
      <c r="E226" s="190" t="s">
        <v>1010</v>
      </c>
      <c r="F226" s="190" t="s">
        <v>1011</v>
      </c>
      <c r="G226" s="192">
        <v>42961</v>
      </c>
      <c r="H226" s="193">
        <v>42961</v>
      </c>
      <c r="I226" s="194" t="s">
        <v>714</v>
      </c>
      <c r="K226" s="195">
        <f t="shared" si="35"/>
        <v>4.882191780821918</v>
      </c>
      <c r="L226" s="195">
        <f t="shared" si="35"/>
        <v>0.85479452054794525</v>
      </c>
      <c r="M226" s="260">
        <v>42410</v>
      </c>
      <c r="N226" s="194" t="s">
        <v>495</v>
      </c>
      <c r="O226" s="196">
        <v>33130</v>
      </c>
      <c r="P226" s="196">
        <v>39971</v>
      </c>
      <c r="Q226" s="196">
        <v>46812</v>
      </c>
      <c r="R226" s="197">
        <f t="shared" si="36"/>
        <v>1.2801086628433445</v>
      </c>
      <c r="S226" s="197">
        <f>M226/P226</f>
        <v>1.0610192389482376</v>
      </c>
      <c r="T226" s="201"/>
      <c r="U226" s="188">
        <v>67</v>
      </c>
      <c r="V226" s="210">
        <f>VLOOKUP(U226,'Prop Grds'!$A$2:$D$46,2)</f>
        <v>36741.190453383591</v>
      </c>
      <c r="W226" s="210">
        <f>VLOOKUP(U226,'Prop Grds'!$A$2:$D$46,3)</f>
        <v>45926.488066729493</v>
      </c>
      <c r="X226" s="210">
        <f>VLOOKUP(U226,'Prop Grds'!$A$2:$D$46,4)</f>
        <v>55111.785680075387</v>
      </c>
      <c r="Y226" s="201"/>
      <c r="Z226" s="196">
        <f t="shared" si="37"/>
        <v>47032.716182553522</v>
      </c>
      <c r="AA226" s="201"/>
      <c r="AB226" s="265">
        <f>VLOOKUP(L226,TIP!$A$2:$B$60,2)</f>
        <v>0.8</v>
      </c>
      <c r="AC226" s="196">
        <f t="shared" si="38"/>
        <v>36741.190453383599</v>
      </c>
      <c r="AD226" s="196">
        <f t="shared" si="39"/>
        <v>42410</v>
      </c>
      <c r="AE226" s="196">
        <f t="shared" si="40"/>
        <v>0</v>
      </c>
    </row>
    <row r="227" spans="1:31" ht="15.75">
      <c r="A227" s="189" t="s">
        <v>1012</v>
      </c>
      <c r="B227" s="190" t="s">
        <v>651</v>
      </c>
      <c r="C227" s="190" t="s">
        <v>1013</v>
      </c>
      <c r="D227" s="191" t="s">
        <v>367</v>
      </c>
      <c r="E227" s="190" t="s">
        <v>1010</v>
      </c>
      <c r="F227" s="190" t="s">
        <v>1014</v>
      </c>
      <c r="G227" s="192">
        <v>36031</v>
      </c>
      <c r="H227" s="193">
        <v>36031</v>
      </c>
      <c r="I227" s="194" t="s">
        <v>877</v>
      </c>
      <c r="K227" s="195">
        <f t="shared" si="35"/>
        <v>23.86849315068493</v>
      </c>
      <c r="L227" s="195">
        <f t="shared" si="35"/>
        <v>0.47123287671232877</v>
      </c>
      <c r="M227" s="260">
        <v>36570</v>
      </c>
      <c r="N227" s="194" t="s">
        <v>363</v>
      </c>
      <c r="O227" s="196">
        <v>30015</v>
      </c>
      <c r="P227" s="196">
        <v>36212</v>
      </c>
      <c r="Q227" s="196">
        <v>42410</v>
      </c>
      <c r="R227" s="197">
        <f t="shared" si="36"/>
        <v>1.2183908045977012</v>
      </c>
      <c r="S227" s="197">
        <f>M227/P227</f>
        <v>1.0098862255605876</v>
      </c>
      <c r="T227" s="201"/>
      <c r="U227" s="188">
        <v>65</v>
      </c>
      <c r="V227" s="210">
        <f>VLOOKUP(U227,'Prop Grds'!$A$2:$D$46,2)</f>
        <v>33261.956537594655</v>
      </c>
      <c r="W227" s="210">
        <f>VLOOKUP(U227,'Prop Grds'!$A$2:$D$46,3)</f>
        <v>41577.445671993322</v>
      </c>
      <c r="X227" s="210">
        <f>VLOOKUP(U227,'Prop Grds'!$A$2:$D$46,4)</f>
        <v>49892.934806391982</v>
      </c>
      <c r="Y227" s="201"/>
      <c r="Z227" s="196">
        <f t="shared" si="37"/>
        <v>40526.06198833372</v>
      </c>
      <c r="AA227" s="201"/>
      <c r="AB227" s="265">
        <f>VLOOKUP(L227,TIP!$A$2:$B$60,2)</f>
        <v>0.8</v>
      </c>
      <c r="AC227" s="196">
        <f t="shared" si="38"/>
        <v>33261.956537594662</v>
      </c>
      <c r="AD227" s="196">
        <f t="shared" si="39"/>
        <v>36570</v>
      </c>
      <c r="AE227" s="196">
        <f t="shared" si="40"/>
        <v>0</v>
      </c>
    </row>
    <row r="228" spans="1:31" ht="15.75">
      <c r="T228" s="201"/>
      <c r="V228" s="210"/>
      <c r="W228" s="210"/>
      <c r="X228" s="210"/>
      <c r="Y228" s="201"/>
      <c r="AA228" s="201"/>
    </row>
    <row r="229" spans="1:31" ht="15.75">
      <c r="T229" s="201"/>
      <c r="V229" s="210"/>
      <c r="W229" s="210"/>
      <c r="X229" s="210"/>
      <c r="Y229" s="201"/>
      <c r="AA229" s="201"/>
    </row>
    <row r="230" spans="1:31" ht="15.75">
      <c r="A230" s="189" t="s">
        <v>1015</v>
      </c>
      <c r="B230" s="190" t="s">
        <v>998</v>
      </c>
      <c r="C230" s="190" t="s">
        <v>1016</v>
      </c>
      <c r="D230" s="191" t="s">
        <v>333</v>
      </c>
      <c r="E230" s="190" t="s">
        <v>1017</v>
      </c>
      <c r="F230" s="190" t="s">
        <v>1018</v>
      </c>
      <c r="G230" s="192">
        <v>28895</v>
      </c>
      <c r="H230" s="193">
        <v>29952</v>
      </c>
      <c r="I230" s="200" t="s">
        <v>1019</v>
      </c>
      <c r="J230" s="200"/>
      <c r="K230" s="195">
        <f t="shared" si="35"/>
        <v>40.523287671232879</v>
      </c>
      <c r="L230" s="195">
        <f t="shared" si="35"/>
        <v>12.706849315068494</v>
      </c>
      <c r="M230" s="260">
        <v>91179.78</v>
      </c>
      <c r="N230" s="194" t="s">
        <v>555</v>
      </c>
      <c r="O230" s="196">
        <v>76706</v>
      </c>
      <c r="P230" s="196">
        <v>92545</v>
      </c>
      <c r="Q230" s="196">
        <v>108384</v>
      </c>
      <c r="R230" s="197">
        <f t="shared" si="36"/>
        <v>1.1886916277735771</v>
      </c>
      <c r="S230" s="197">
        <f t="shared" ref="S230:S238" si="42">M230/P230</f>
        <v>0.98524804149332756</v>
      </c>
      <c r="T230" s="201"/>
      <c r="U230" s="188">
        <v>85</v>
      </c>
      <c r="V230" s="210">
        <f>VLOOKUP(U230,'Prop Grds'!$A$2:$D$46,2)</f>
        <v>89950.195648515044</v>
      </c>
      <c r="W230" s="210">
        <f>VLOOKUP(U230,'Prop Grds'!$A$2:$D$46,3)</f>
        <v>112437.74456064381</v>
      </c>
      <c r="X230" s="210">
        <f>VLOOKUP(U230,'Prop Grds'!$A$2:$D$46,4)</f>
        <v>134925.29347277258</v>
      </c>
      <c r="Y230" s="201"/>
      <c r="Z230" s="196">
        <f t="shared" si="37"/>
        <v>106923.04448398508</v>
      </c>
      <c r="AA230" s="201"/>
      <c r="AB230" s="265">
        <f>VLOOKUP(L230,TIP!$A$2:$B$60,2)</f>
        <v>1</v>
      </c>
      <c r="AC230" s="196">
        <f t="shared" si="38"/>
        <v>112437.74456064381</v>
      </c>
      <c r="AD230" s="196">
        <f t="shared" si="39"/>
        <v>112437.74456064381</v>
      </c>
      <c r="AE230" s="196">
        <f t="shared" si="40"/>
        <v>21257.964560643813</v>
      </c>
    </row>
    <row r="231" spans="1:31" ht="15.75">
      <c r="A231" s="189" t="s">
        <v>1020</v>
      </c>
      <c r="B231" s="190" t="s">
        <v>641</v>
      </c>
      <c r="C231" s="190" t="s">
        <v>664</v>
      </c>
      <c r="D231" s="191" t="s">
        <v>388</v>
      </c>
      <c r="E231" s="190" t="s">
        <v>1017</v>
      </c>
      <c r="F231" s="190" t="s">
        <v>1021</v>
      </c>
      <c r="G231" s="192">
        <v>35519</v>
      </c>
      <c r="H231" s="193">
        <v>35519</v>
      </c>
      <c r="I231" s="200">
        <v>44179</v>
      </c>
      <c r="J231" s="200"/>
      <c r="K231" s="195">
        <f t="shared" si="35"/>
        <v>25.271232876712329</v>
      </c>
      <c r="L231" s="195">
        <f t="shared" si="35"/>
        <v>1.5452054794520549</v>
      </c>
      <c r="M231" s="260">
        <v>58461.93</v>
      </c>
      <c r="N231" s="194" t="s">
        <v>560</v>
      </c>
      <c r="O231" s="196">
        <v>51671</v>
      </c>
      <c r="P231" s="196">
        <v>62341</v>
      </c>
      <c r="Q231" s="196">
        <v>73010</v>
      </c>
      <c r="R231" s="197">
        <f t="shared" si="36"/>
        <v>1.1314263319850593</v>
      </c>
      <c r="S231" s="197">
        <f t="shared" si="42"/>
        <v>0.9377765836287516</v>
      </c>
      <c r="T231" s="201"/>
      <c r="U231" s="188">
        <v>80</v>
      </c>
      <c r="V231" s="210">
        <f>VLOOKUP(U231,'Prop Grds'!$A$2:$D$46,2)</f>
        <v>70143.677627009907</v>
      </c>
      <c r="W231" s="210">
        <f>VLOOKUP(U231,'Prop Grds'!$A$2:$D$46,3)</f>
        <v>87679.597033762373</v>
      </c>
      <c r="X231" s="210">
        <f>VLOOKUP(U231,'Prop Grds'!$A$2:$D$46,4)</f>
        <v>105215.51644051485</v>
      </c>
      <c r="Y231" s="201"/>
      <c r="Z231" s="196">
        <f t="shared" si="37"/>
        <v>79362.403889470283</v>
      </c>
      <c r="AA231" s="201"/>
      <c r="AB231" s="265">
        <f>VLOOKUP(L231,TIP!$A$2:$B$60,2)</f>
        <v>0.82300000000000006</v>
      </c>
      <c r="AC231" s="196">
        <f t="shared" si="38"/>
        <v>72160.308358786438</v>
      </c>
      <c r="AD231" s="196">
        <f t="shared" si="39"/>
        <v>72160.308358786438</v>
      </c>
      <c r="AE231" s="196">
        <f t="shared" si="40"/>
        <v>13698.378358786438</v>
      </c>
    </row>
    <row r="232" spans="1:31" ht="15.75">
      <c r="A232" s="189" t="s">
        <v>1022</v>
      </c>
      <c r="B232" s="190" t="s">
        <v>1023</v>
      </c>
      <c r="C232" s="190" t="s">
        <v>683</v>
      </c>
      <c r="D232" s="191" t="s">
        <v>348</v>
      </c>
      <c r="E232" s="190" t="s">
        <v>1017</v>
      </c>
      <c r="F232" s="190" t="s">
        <v>1021</v>
      </c>
      <c r="G232" s="192">
        <v>35316</v>
      </c>
      <c r="H232" s="193">
        <v>35316</v>
      </c>
      <c r="I232" s="200">
        <v>44137</v>
      </c>
      <c r="J232" s="200"/>
      <c r="K232" s="195">
        <f t="shared" si="35"/>
        <v>25.827397260273973</v>
      </c>
      <c r="L232" s="195">
        <f t="shared" si="35"/>
        <v>1.6602739726027398</v>
      </c>
      <c r="M232" s="260">
        <v>58461.93</v>
      </c>
      <c r="N232" s="194" t="s">
        <v>560</v>
      </c>
      <c r="O232" s="196">
        <v>51671</v>
      </c>
      <c r="P232" s="196">
        <v>62341</v>
      </c>
      <c r="Q232" s="196">
        <v>73010</v>
      </c>
      <c r="R232" s="197">
        <f t="shared" si="36"/>
        <v>1.1314263319850593</v>
      </c>
      <c r="S232" s="197">
        <f t="shared" si="42"/>
        <v>0.9377765836287516</v>
      </c>
      <c r="T232" s="201"/>
      <c r="U232" s="188">
        <v>80</v>
      </c>
      <c r="V232" s="210">
        <f>VLOOKUP(U232,'Prop Grds'!$A$2:$D$46,2)</f>
        <v>70143.677627009907</v>
      </c>
      <c r="W232" s="210">
        <f>VLOOKUP(U232,'Prop Grds'!$A$2:$D$46,3)</f>
        <v>87679.597033762373</v>
      </c>
      <c r="X232" s="210">
        <f>VLOOKUP(U232,'Prop Grds'!$A$2:$D$46,4)</f>
        <v>105215.51644051485</v>
      </c>
      <c r="Y232" s="201"/>
      <c r="Z232" s="196">
        <f t="shared" si="37"/>
        <v>79362.403889470283</v>
      </c>
      <c r="AA232" s="201"/>
      <c r="AB232" s="265">
        <f>VLOOKUP(L232,TIP!$A$2:$B$60,2)</f>
        <v>0.82300000000000006</v>
      </c>
      <c r="AC232" s="196">
        <f t="shared" si="38"/>
        <v>72160.308358786438</v>
      </c>
      <c r="AD232" s="196">
        <f t="shared" si="39"/>
        <v>72160.308358786438</v>
      </c>
      <c r="AE232" s="196">
        <f t="shared" si="40"/>
        <v>13698.378358786438</v>
      </c>
    </row>
    <row r="233" spans="1:31" ht="15.75">
      <c r="A233" s="189" t="s">
        <v>1024</v>
      </c>
      <c r="B233" s="190" t="s">
        <v>508</v>
      </c>
      <c r="C233" s="190" t="s">
        <v>1025</v>
      </c>
      <c r="D233" s="191" t="s">
        <v>601</v>
      </c>
      <c r="E233" s="190" t="s">
        <v>1017</v>
      </c>
      <c r="F233" s="190" t="s">
        <v>1026</v>
      </c>
      <c r="G233" s="192">
        <v>41505</v>
      </c>
      <c r="H233" s="193">
        <v>41505</v>
      </c>
      <c r="I233" s="200">
        <v>43717</v>
      </c>
      <c r="J233" s="200"/>
      <c r="K233" s="195">
        <f t="shared" si="35"/>
        <v>8.8712328767123285</v>
      </c>
      <c r="L233" s="195">
        <f t="shared" si="35"/>
        <v>2.8109589041095893</v>
      </c>
      <c r="M233" s="260">
        <v>42408.480000000003</v>
      </c>
      <c r="N233" s="194" t="s">
        <v>459</v>
      </c>
      <c r="O233" s="196">
        <v>40365</v>
      </c>
      <c r="P233" s="196">
        <v>48699</v>
      </c>
      <c r="Q233" s="196">
        <v>57034</v>
      </c>
      <c r="R233" s="197">
        <f t="shared" si="36"/>
        <v>1.0506250464511335</v>
      </c>
      <c r="S233" s="197">
        <f t="shared" si="42"/>
        <v>0.87082855910798995</v>
      </c>
      <c r="T233" s="201"/>
      <c r="U233" s="188">
        <v>75</v>
      </c>
      <c r="V233" s="210">
        <f>VLOOKUP(U233,'Prop Grds'!$A$2:$D$46,2)</f>
        <v>54698.441460511865</v>
      </c>
      <c r="W233" s="210">
        <f>VLOOKUP(U233,'Prop Grds'!$A$2:$D$46,3)</f>
        <v>68373.051825639821</v>
      </c>
      <c r="X233" s="210">
        <f>VLOOKUP(U233,'Prop Grds'!$A$2:$D$46,4)</f>
        <v>82047.662190767791</v>
      </c>
      <c r="Y233" s="201"/>
      <c r="Z233" s="196">
        <f t="shared" si="37"/>
        <v>57467.552600254887</v>
      </c>
      <c r="AA233" s="201"/>
      <c r="AB233" s="265">
        <f>VLOOKUP(L233,TIP!$A$2:$B$60,2)</f>
        <v>0.84700000000000009</v>
      </c>
      <c r="AC233" s="196">
        <f t="shared" si="38"/>
        <v>57911.974896316933</v>
      </c>
      <c r="AD233" s="196">
        <f t="shared" si="39"/>
        <v>57911.974896316933</v>
      </c>
      <c r="AE233" s="196">
        <f t="shared" si="40"/>
        <v>15503.49489631693</v>
      </c>
    </row>
    <row r="234" spans="1:31" ht="15.75">
      <c r="A234" s="189" t="s">
        <v>1027</v>
      </c>
      <c r="B234" s="190" t="s">
        <v>879</v>
      </c>
      <c r="C234" s="190" t="s">
        <v>1028</v>
      </c>
      <c r="D234" s="191" t="s">
        <v>381</v>
      </c>
      <c r="E234" s="190" t="s">
        <v>1017</v>
      </c>
      <c r="F234" s="190" t="s">
        <v>1026</v>
      </c>
      <c r="G234" s="192">
        <v>41505</v>
      </c>
      <c r="H234" s="193">
        <v>41505</v>
      </c>
      <c r="I234" s="200">
        <v>44137</v>
      </c>
      <c r="J234" s="200"/>
      <c r="K234" s="195">
        <f t="shared" si="35"/>
        <v>8.8712328767123285</v>
      </c>
      <c r="L234" s="195">
        <f t="shared" si="35"/>
        <v>1.6602739726027398</v>
      </c>
      <c r="M234" s="260">
        <v>42408.480000000003</v>
      </c>
      <c r="N234" s="194" t="s">
        <v>459</v>
      </c>
      <c r="O234" s="196">
        <v>40365</v>
      </c>
      <c r="P234" s="196">
        <v>48699</v>
      </c>
      <c r="Q234" s="196">
        <v>57034</v>
      </c>
      <c r="R234" s="197">
        <f t="shared" si="36"/>
        <v>1.0506250464511335</v>
      </c>
      <c r="S234" s="197">
        <f t="shared" si="42"/>
        <v>0.87082855910798995</v>
      </c>
      <c r="T234" s="201"/>
      <c r="U234" s="188">
        <v>75</v>
      </c>
      <c r="V234" s="210">
        <f>VLOOKUP(U234,'Prop Grds'!$A$2:$D$46,2)</f>
        <v>54698.441460511865</v>
      </c>
      <c r="W234" s="210">
        <f>VLOOKUP(U234,'Prop Grds'!$A$2:$D$46,3)</f>
        <v>68373.051825639821</v>
      </c>
      <c r="X234" s="210">
        <f>VLOOKUP(U234,'Prop Grds'!$A$2:$D$46,4)</f>
        <v>82047.662190767791</v>
      </c>
      <c r="Y234" s="201"/>
      <c r="Z234" s="196">
        <f t="shared" si="37"/>
        <v>57467.552600254887</v>
      </c>
      <c r="AA234" s="201"/>
      <c r="AB234" s="265">
        <f>VLOOKUP(L234,TIP!$A$2:$B$60,2)</f>
        <v>0.82300000000000006</v>
      </c>
      <c r="AC234" s="196">
        <f t="shared" si="38"/>
        <v>56271.021652501579</v>
      </c>
      <c r="AD234" s="196">
        <f t="shared" si="39"/>
        <v>56271.021652501579</v>
      </c>
      <c r="AE234" s="196">
        <f t="shared" si="40"/>
        <v>13862.541652501575</v>
      </c>
    </row>
    <row r="235" spans="1:31" ht="15.75">
      <c r="A235" s="189" t="s">
        <v>1029</v>
      </c>
      <c r="B235" s="190" t="s">
        <v>331</v>
      </c>
      <c r="C235" s="190" t="s">
        <v>1030</v>
      </c>
      <c r="D235" s="191" t="s">
        <v>352</v>
      </c>
      <c r="E235" s="190" t="s">
        <v>1017</v>
      </c>
      <c r="F235" s="190" t="s">
        <v>1026</v>
      </c>
      <c r="G235" s="192">
        <v>38936</v>
      </c>
      <c r="H235" s="193">
        <v>39041</v>
      </c>
      <c r="I235" s="200">
        <v>40273</v>
      </c>
      <c r="J235" s="200"/>
      <c r="K235" s="195">
        <f t="shared" si="35"/>
        <v>15.621917808219179</v>
      </c>
      <c r="L235" s="195">
        <f t="shared" si="35"/>
        <v>12.246575342465754</v>
      </c>
      <c r="M235" s="260">
        <v>47981.31</v>
      </c>
      <c r="N235" s="194" t="s">
        <v>459</v>
      </c>
      <c r="O235" s="196">
        <v>40365</v>
      </c>
      <c r="P235" s="196">
        <v>48699</v>
      </c>
      <c r="Q235" s="196">
        <v>57034</v>
      </c>
      <c r="R235" s="197">
        <f t="shared" si="36"/>
        <v>1.1886859903381641</v>
      </c>
      <c r="S235" s="197">
        <f t="shared" si="42"/>
        <v>0.98526273640115813</v>
      </c>
      <c r="T235" s="201"/>
      <c r="U235" s="188">
        <v>75</v>
      </c>
      <c r="V235" s="210">
        <f>VLOOKUP(U235,'Prop Grds'!$A$2:$D$46,2)</f>
        <v>54698.441460511865</v>
      </c>
      <c r="W235" s="210">
        <f>VLOOKUP(U235,'Prop Grds'!$A$2:$D$46,3)</f>
        <v>68373.051825639821</v>
      </c>
      <c r="X235" s="210">
        <f>VLOOKUP(U235,'Prop Grds'!$A$2:$D$46,4)</f>
        <v>82047.662190767791</v>
      </c>
      <c r="Y235" s="201"/>
      <c r="Z235" s="196">
        <f t="shared" si="37"/>
        <v>65019.271057442646</v>
      </c>
      <c r="AA235" s="201"/>
      <c r="AB235" s="265">
        <f>VLOOKUP(L235,TIP!$A$2:$B$60,2)</f>
        <v>1</v>
      </c>
      <c r="AC235" s="196">
        <f t="shared" si="38"/>
        <v>68373.051825639821</v>
      </c>
      <c r="AD235" s="196">
        <f t="shared" si="39"/>
        <v>68373.051825639821</v>
      </c>
      <c r="AE235" s="196">
        <f t="shared" si="40"/>
        <v>20391.741825639823</v>
      </c>
    </row>
    <row r="236" spans="1:31" ht="15.75">
      <c r="A236" s="189" t="s">
        <v>1031</v>
      </c>
      <c r="B236" s="190" t="s">
        <v>1032</v>
      </c>
      <c r="C236" s="190" t="s">
        <v>1033</v>
      </c>
      <c r="D236" s="191" t="s">
        <v>348</v>
      </c>
      <c r="E236" s="190" t="s">
        <v>1017</v>
      </c>
      <c r="F236" s="190" t="s">
        <v>1026</v>
      </c>
      <c r="G236" s="192">
        <v>38551</v>
      </c>
      <c r="H236" s="193">
        <v>37639</v>
      </c>
      <c r="I236" s="200">
        <v>42569</v>
      </c>
      <c r="J236" s="200"/>
      <c r="K236" s="195">
        <f t="shared" si="35"/>
        <v>19.463013698630139</v>
      </c>
      <c r="L236" s="195">
        <f t="shared" si="35"/>
        <v>5.956164383561644</v>
      </c>
      <c r="M236" s="260">
        <v>47981.31</v>
      </c>
      <c r="N236" s="194" t="s">
        <v>459</v>
      </c>
      <c r="O236" s="196">
        <v>40365</v>
      </c>
      <c r="P236" s="196">
        <v>48699</v>
      </c>
      <c r="Q236" s="196">
        <v>57034</v>
      </c>
      <c r="R236" s="197">
        <f t="shared" si="36"/>
        <v>1.1886859903381641</v>
      </c>
      <c r="S236" s="197">
        <f t="shared" si="42"/>
        <v>0.98526273640115813</v>
      </c>
      <c r="T236" s="201"/>
      <c r="U236" s="188">
        <v>75</v>
      </c>
      <c r="V236" s="210">
        <f>VLOOKUP(U236,'Prop Grds'!$A$2:$D$46,2)</f>
        <v>54698.441460511865</v>
      </c>
      <c r="W236" s="210">
        <f>VLOOKUP(U236,'Prop Grds'!$A$2:$D$46,3)</f>
        <v>68373.051825639821</v>
      </c>
      <c r="X236" s="210">
        <f>VLOOKUP(U236,'Prop Grds'!$A$2:$D$46,4)</f>
        <v>82047.662190767791</v>
      </c>
      <c r="Y236" s="201"/>
      <c r="Z236" s="196">
        <f t="shared" si="37"/>
        <v>65019.271057442646</v>
      </c>
      <c r="AA236" s="201"/>
      <c r="AB236" s="265">
        <f>VLOOKUP(L236,TIP!$A$2:$B$60,2)</f>
        <v>0.91900000000000015</v>
      </c>
      <c r="AC236" s="196">
        <f t="shared" si="38"/>
        <v>62834.834627763004</v>
      </c>
      <c r="AD236" s="196">
        <f t="shared" si="39"/>
        <v>62834.834627763004</v>
      </c>
      <c r="AE236" s="196">
        <f t="shared" si="40"/>
        <v>14853.524627763007</v>
      </c>
    </row>
    <row r="237" spans="1:31" ht="15.75">
      <c r="A237" s="189" t="s">
        <v>1034</v>
      </c>
      <c r="B237" s="190" t="s">
        <v>540</v>
      </c>
      <c r="C237" s="190" t="s">
        <v>615</v>
      </c>
      <c r="D237" s="191" t="s">
        <v>360</v>
      </c>
      <c r="E237" s="190" t="s">
        <v>1017</v>
      </c>
      <c r="F237" s="190" t="s">
        <v>1026</v>
      </c>
      <c r="G237" s="192">
        <v>41365</v>
      </c>
      <c r="H237" s="193">
        <v>41365</v>
      </c>
      <c r="I237" s="200">
        <v>44501</v>
      </c>
      <c r="J237" s="200"/>
      <c r="K237" s="195">
        <f t="shared" si="35"/>
        <v>9.2547945205479447</v>
      </c>
      <c r="L237" s="195">
        <f t="shared" si="35"/>
        <v>0.66301369863013704</v>
      </c>
      <c r="M237" s="260">
        <v>40365</v>
      </c>
      <c r="N237" s="194" t="s">
        <v>459</v>
      </c>
      <c r="O237" s="196">
        <v>40365</v>
      </c>
      <c r="P237" s="196">
        <v>48699</v>
      </c>
      <c r="Q237" s="196">
        <v>57034</v>
      </c>
      <c r="R237" s="197">
        <f t="shared" si="36"/>
        <v>1</v>
      </c>
      <c r="S237" s="197">
        <f t="shared" si="42"/>
        <v>0.82886712252818329</v>
      </c>
      <c r="T237" s="201"/>
      <c r="U237" s="188">
        <v>75</v>
      </c>
      <c r="V237" s="210">
        <f>VLOOKUP(U237,'Prop Grds'!$A$2:$D$46,2)</f>
        <v>54698.441460511865</v>
      </c>
      <c r="W237" s="210">
        <f>VLOOKUP(U237,'Prop Grds'!$A$2:$D$46,3)</f>
        <v>68373.051825639821</v>
      </c>
      <c r="X237" s="210">
        <f>VLOOKUP(U237,'Prop Grds'!$A$2:$D$46,4)</f>
        <v>82047.662190767791</v>
      </c>
      <c r="Y237" s="201"/>
      <c r="Z237" s="196">
        <f t="shared" si="37"/>
        <v>54698.441460511865</v>
      </c>
      <c r="AA237" s="201"/>
      <c r="AB237" s="265">
        <f>VLOOKUP(L237,TIP!$A$2:$B$60,2)</f>
        <v>0.8</v>
      </c>
      <c r="AC237" s="196">
        <f t="shared" si="38"/>
        <v>54698.441460511858</v>
      </c>
      <c r="AD237" s="196">
        <f t="shared" si="39"/>
        <v>54698.441460511858</v>
      </c>
      <c r="AE237" s="196">
        <f t="shared" si="40"/>
        <v>14333.441460511858</v>
      </c>
    </row>
    <row r="238" spans="1:31" ht="15.75">
      <c r="A238" s="189" t="s">
        <v>1035</v>
      </c>
      <c r="B238" s="190" t="s">
        <v>1036</v>
      </c>
      <c r="C238" s="190" t="s">
        <v>1037</v>
      </c>
      <c r="D238" s="191" t="s">
        <v>601</v>
      </c>
      <c r="E238" s="190" t="s">
        <v>1017</v>
      </c>
      <c r="F238" s="190" t="s">
        <v>1026</v>
      </c>
      <c r="G238" s="192">
        <v>39582</v>
      </c>
      <c r="H238" s="193">
        <v>40161</v>
      </c>
      <c r="I238" s="200">
        <v>43465</v>
      </c>
      <c r="J238" s="200"/>
      <c r="K238" s="195">
        <f t="shared" si="35"/>
        <v>12.553424657534247</v>
      </c>
      <c r="L238" s="195">
        <f t="shared" si="35"/>
        <v>3.5013698630136987</v>
      </c>
      <c r="M238" s="260">
        <v>43468.69</v>
      </c>
      <c r="N238" s="194" t="s">
        <v>459</v>
      </c>
      <c r="O238" s="196">
        <v>40365</v>
      </c>
      <c r="P238" s="196">
        <v>48699</v>
      </c>
      <c r="Q238" s="196">
        <v>57034</v>
      </c>
      <c r="R238" s="197">
        <f t="shared" si="36"/>
        <v>1.0768906230645361</v>
      </c>
      <c r="S238" s="197">
        <f t="shared" si="42"/>
        <v>0.89259923201708458</v>
      </c>
      <c r="T238" s="201"/>
      <c r="U238" s="188">
        <v>75</v>
      </c>
      <c r="V238" s="210">
        <f>VLOOKUP(U238,'Prop Grds'!$A$2:$D$46,2)</f>
        <v>54698.441460511865</v>
      </c>
      <c r="W238" s="210">
        <f>VLOOKUP(U238,'Prop Grds'!$A$2:$D$46,3)</f>
        <v>68373.051825639821</v>
      </c>
      <c r="X238" s="210">
        <f>VLOOKUP(U238,'Prop Grds'!$A$2:$D$46,4)</f>
        <v>82047.662190767791</v>
      </c>
      <c r="Y238" s="201"/>
      <c r="Z238" s="196">
        <f t="shared" si="37"/>
        <v>58904.238705069678</v>
      </c>
      <c r="AA238" s="201"/>
      <c r="AB238" s="265">
        <f>VLOOKUP(L238,TIP!$A$2:$B$60,2)</f>
        <v>0.87100000000000011</v>
      </c>
      <c r="AC238" s="196">
        <f t="shared" si="38"/>
        <v>59552.928140132288</v>
      </c>
      <c r="AD238" s="196">
        <f t="shared" si="39"/>
        <v>59552.928140132288</v>
      </c>
      <c r="AE238" s="196">
        <f t="shared" si="40"/>
        <v>16084.238140132285</v>
      </c>
    </row>
    <row r="239" spans="1:31" ht="15.75">
      <c r="A239" s="189" t="s">
        <v>1038</v>
      </c>
      <c r="B239" s="190" t="s">
        <v>1039</v>
      </c>
      <c r="C239" s="190" t="s">
        <v>591</v>
      </c>
      <c r="D239" s="191" t="s">
        <v>333</v>
      </c>
      <c r="E239" s="190" t="s">
        <v>1017</v>
      </c>
      <c r="F239" s="190" t="s">
        <v>1040</v>
      </c>
      <c r="G239" s="192">
        <v>38131</v>
      </c>
      <c r="H239" s="193">
        <v>38131</v>
      </c>
      <c r="I239" s="200">
        <v>44025</v>
      </c>
      <c r="J239" s="200"/>
      <c r="K239" s="195">
        <f t="shared" si="35"/>
        <v>18.115068493150684</v>
      </c>
      <c r="L239" s="195">
        <f t="shared" si="35"/>
        <v>1.9671232876712328</v>
      </c>
      <c r="M239" s="260">
        <v>50412.17</v>
      </c>
      <c r="N239" s="194" t="s">
        <v>421</v>
      </c>
      <c r="O239" s="196">
        <v>38421</v>
      </c>
      <c r="P239" s="196">
        <v>46354</v>
      </c>
      <c r="Q239" s="196">
        <v>54288</v>
      </c>
      <c r="R239" s="197">
        <f t="shared" si="36"/>
        <v>1.3120993727388668</v>
      </c>
      <c r="S239" s="197">
        <f t="shared" ref="S239:S252" si="43">M239/P239</f>
        <v>1.0875473529792465</v>
      </c>
      <c r="T239" s="201"/>
      <c r="U239" s="188">
        <v>74</v>
      </c>
      <c r="V239" s="210">
        <f>VLOOKUP(U239,'Prop Grds'!$A$2:$D$46,2)</f>
        <v>52044.187878698256</v>
      </c>
      <c r="W239" s="210">
        <f>VLOOKUP(U239,'Prop Grds'!$A$2:$D$46,3)</f>
        <v>65055.23484837282</v>
      </c>
      <c r="X239" s="210">
        <f>VLOOKUP(U239,'Prop Grds'!$A$2:$D$46,4)</f>
        <v>78066.281818047384</v>
      </c>
      <c r="Y239" s="201"/>
      <c r="Z239" s="196">
        <f t="shared" si="37"/>
        <v>68287.146270343714</v>
      </c>
      <c r="AA239" s="201"/>
      <c r="AB239" s="265">
        <f>VLOOKUP(L239,TIP!$A$2:$B$60,2)</f>
        <v>0.82300000000000006</v>
      </c>
      <c r="AC239" s="196">
        <f t="shared" si="38"/>
        <v>53540.458280210834</v>
      </c>
      <c r="AD239" s="196">
        <f t="shared" si="39"/>
        <v>53540.458280210834</v>
      </c>
      <c r="AE239" s="196">
        <f t="shared" si="40"/>
        <v>3128.2882802108361</v>
      </c>
    </row>
    <row r="240" spans="1:31" ht="15.75">
      <c r="A240" s="189" t="s">
        <v>1041</v>
      </c>
      <c r="B240" s="190" t="s">
        <v>355</v>
      </c>
      <c r="C240" s="190" t="s">
        <v>570</v>
      </c>
      <c r="D240" s="191" t="s">
        <v>392</v>
      </c>
      <c r="E240" s="190" t="s">
        <v>1017</v>
      </c>
      <c r="F240" s="190" t="s">
        <v>1040</v>
      </c>
      <c r="G240" s="192">
        <v>37039</v>
      </c>
      <c r="H240" s="193">
        <v>37039</v>
      </c>
      <c r="I240" s="200">
        <v>44025</v>
      </c>
      <c r="J240" s="200"/>
      <c r="K240" s="195">
        <f t="shared" si="35"/>
        <v>21.106849315068494</v>
      </c>
      <c r="L240" s="195">
        <f t="shared" si="35"/>
        <v>1.9671232876712328</v>
      </c>
      <c r="M240" s="260">
        <v>50412.17</v>
      </c>
      <c r="N240" s="194" t="s">
        <v>421</v>
      </c>
      <c r="O240" s="196">
        <v>38421</v>
      </c>
      <c r="P240" s="196">
        <v>46354</v>
      </c>
      <c r="Q240" s="196">
        <v>54288</v>
      </c>
      <c r="R240" s="197">
        <f t="shared" si="36"/>
        <v>1.3120993727388668</v>
      </c>
      <c r="S240" s="197">
        <f t="shared" si="43"/>
        <v>1.0875473529792465</v>
      </c>
      <c r="T240" s="201"/>
      <c r="U240" s="188">
        <v>74</v>
      </c>
      <c r="V240" s="210">
        <f>VLOOKUP(U240,'Prop Grds'!$A$2:$D$46,2)</f>
        <v>52044.187878698256</v>
      </c>
      <c r="W240" s="210">
        <f>VLOOKUP(U240,'Prop Grds'!$A$2:$D$46,3)</f>
        <v>65055.23484837282</v>
      </c>
      <c r="X240" s="210">
        <f>VLOOKUP(U240,'Prop Grds'!$A$2:$D$46,4)</f>
        <v>78066.281818047384</v>
      </c>
      <c r="Y240" s="201"/>
      <c r="Z240" s="196">
        <f t="shared" si="37"/>
        <v>68287.146270343714</v>
      </c>
      <c r="AA240" s="201"/>
      <c r="AB240" s="265">
        <f>VLOOKUP(L240,TIP!$A$2:$B$60,2)</f>
        <v>0.82300000000000006</v>
      </c>
      <c r="AC240" s="196">
        <f t="shared" si="38"/>
        <v>53540.458280210834</v>
      </c>
      <c r="AD240" s="196">
        <f t="shared" si="39"/>
        <v>53540.458280210834</v>
      </c>
      <c r="AE240" s="196">
        <f t="shared" si="40"/>
        <v>3128.2882802108361</v>
      </c>
    </row>
    <row r="241" spans="1:31" ht="15.75">
      <c r="A241" s="189" t="s">
        <v>1042</v>
      </c>
      <c r="B241" s="190" t="s">
        <v>331</v>
      </c>
      <c r="C241" s="190" t="s">
        <v>1043</v>
      </c>
      <c r="D241" s="191" t="s">
        <v>360</v>
      </c>
      <c r="E241" s="190" t="s">
        <v>1017</v>
      </c>
      <c r="F241" s="190" t="s">
        <v>1044</v>
      </c>
      <c r="G241" s="192">
        <v>36857</v>
      </c>
      <c r="H241" s="193">
        <v>36857</v>
      </c>
      <c r="I241" s="200">
        <v>42205</v>
      </c>
      <c r="J241" s="200"/>
      <c r="K241" s="195">
        <f t="shared" si="35"/>
        <v>21.605479452054794</v>
      </c>
      <c r="L241" s="195">
        <f t="shared" si="35"/>
        <v>6.9534246575342467</v>
      </c>
      <c r="M241" s="260">
        <v>47981.760000000002</v>
      </c>
      <c r="N241" s="194" t="s">
        <v>472</v>
      </c>
      <c r="O241" s="196">
        <v>36569</v>
      </c>
      <c r="P241" s="196">
        <v>44120</v>
      </c>
      <c r="Q241" s="196">
        <v>51671</v>
      </c>
      <c r="R241" s="197">
        <f t="shared" si="36"/>
        <v>1.3120883808690422</v>
      </c>
      <c r="S241" s="197">
        <f t="shared" si="43"/>
        <v>1.0875285584768812</v>
      </c>
      <c r="T241" s="201"/>
      <c r="U241" s="188">
        <v>73</v>
      </c>
      <c r="V241" s="210">
        <f>VLOOKUP(U241,'Prop Grds'!$A$2:$D$46,2)</f>
        <v>49518.732520169608</v>
      </c>
      <c r="W241" s="210">
        <f>VLOOKUP(U241,'Prop Grds'!$A$2:$D$46,3)</f>
        <v>61898.415650212009</v>
      </c>
      <c r="X241" s="210">
        <f>VLOOKUP(U241,'Prop Grds'!$A$2:$D$46,4)</f>
        <v>74278.098780254411</v>
      </c>
      <c r="Y241" s="201"/>
      <c r="Z241" s="196">
        <f t="shared" si="37"/>
        <v>64972.953575076528</v>
      </c>
      <c r="AA241" s="201"/>
      <c r="AB241" s="265">
        <f>VLOOKUP(L241,TIP!$A$2:$B$60,2)</f>
        <v>0.94300000000000017</v>
      </c>
      <c r="AC241" s="196">
        <f t="shared" si="38"/>
        <v>58370.205958149934</v>
      </c>
      <c r="AD241" s="196">
        <f t="shared" si="39"/>
        <v>58370.205958149934</v>
      </c>
      <c r="AE241" s="196">
        <f t="shared" si="40"/>
        <v>10388.445958149932</v>
      </c>
    </row>
    <row r="242" spans="1:31" ht="15.75">
      <c r="A242" s="189" t="s">
        <v>1045</v>
      </c>
      <c r="B242" s="190" t="s">
        <v>1046</v>
      </c>
      <c r="C242" s="190" t="s">
        <v>1047</v>
      </c>
      <c r="D242" s="191" t="s">
        <v>488</v>
      </c>
      <c r="E242" s="190" t="s">
        <v>1017</v>
      </c>
      <c r="F242" s="190" t="s">
        <v>1048</v>
      </c>
      <c r="G242" s="192">
        <v>43101</v>
      </c>
      <c r="H242" s="193">
        <v>43101</v>
      </c>
      <c r="I242" s="200">
        <v>43563</v>
      </c>
      <c r="J242" s="200"/>
      <c r="K242" s="195">
        <f t="shared" si="35"/>
        <v>4.4986301369863018</v>
      </c>
      <c r="L242" s="195">
        <f t="shared" si="35"/>
        <v>3.2328767123287672</v>
      </c>
      <c r="M242" s="260">
        <v>37484.33</v>
      </c>
      <c r="N242" s="194" t="s">
        <v>472</v>
      </c>
      <c r="O242" s="196">
        <v>36569</v>
      </c>
      <c r="P242" s="196">
        <v>44120</v>
      </c>
      <c r="Q242" s="196">
        <v>51671</v>
      </c>
      <c r="R242" s="197">
        <f t="shared" si="36"/>
        <v>1.0250302168503378</v>
      </c>
      <c r="S242" s="197">
        <f t="shared" si="43"/>
        <v>0.84959950135992746</v>
      </c>
      <c r="T242" s="201"/>
      <c r="U242" s="188">
        <v>73</v>
      </c>
      <c r="V242" s="210">
        <f>VLOOKUP(U242,'Prop Grds'!$A$2:$D$46,2)</f>
        <v>49518.732520169608</v>
      </c>
      <c r="W242" s="210">
        <f>VLOOKUP(U242,'Prop Grds'!$A$2:$D$46,3)</f>
        <v>61898.415650212009</v>
      </c>
      <c r="X242" s="210">
        <f>VLOOKUP(U242,'Prop Grds'!$A$2:$D$46,4)</f>
        <v>74278.098780254411</v>
      </c>
      <c r="Y242" s="201"/>
      <c r="Z242" s="196">
        <f t="shared" si="37"/>
        <v>50758.197133303329</v>
      </c>
      <c r="AA242" s="201"/>
      <c r="AB242" s="265">
        <f>VLOOKUP(L242,TIP!$A$2:$B$60,2)</f>
        <v>0.87100000000000011</v>
      </c>
      <c r="AC242" s="196">
        <f t="shared" si="38"/>
        <v>53913.520031334665</v>
      </c>
      <c r="AD242" s="196">
        <f t="shared" si="39"/>
        <v>53913.520031334665</v>
      </c>
      <c r="AE242" s="196">
        <f t="shared" si="40"/>
        <v>16429.190031334663</v>
      </c>
    </row>
    <row r="243" spans="1:31" ht="15.75">
      <c r="A243" s="189" t="s">
        <v>1049</v>
      </c>
      <c r="B243" s="190" t="s">
        <v>1050</v>
      </c>
      <c r="C243" s="190" t="s">
        <v>544</v>
      </c>
      <c r="D243" s="191" t="s">
        <v>352</v>
      </c>
      <c r="E243" s="190" t="s">
        <v>1017</v>
      </c>
      <c r="F243" s="190" t="s">
        <v>1051</v>
      </c>
      <c r="G243" s="192">
        <v>41183</v>
      </c>
      <c r="H243" s="193">
        <v>41183</v>
      </c>
      <c r="I243" s="200">
        <v>44487</v>
      </c>
      <c r="J243" s="200"/>
      <c r="K243" s="195">
        <f t="shared" si="35"/>
        <v>9.7534246575342465</v>
      </c>
      <c r="L243" s="195">
        <f t="shared" si="35"/>
        <v>0.70136986301369864</v>
      </c>
      <c r="M243" s="260">
        <v>39380.86</v>
      </c>
      <c r="N243" s="194" t="s">
        <v>472</v>
      </c>
      <c r="O243" s="196">
        <v>36569</v>
      </c>
      <c r="P243" s="196">
        <v>44120</v>
      </c>
      <c r="Q243" s="196">
        <v>51671</v>
      </c>
      <c r="R243" s="197">
        <f t="shared" si="36"/>
        <v>1.0768919029779322</v>
      </c>
      <c r="S243" s="197">
        <f t="shared" si="43"/>
        <v>0.89258522212148683</v>
      </c>
      <c r="T243" s="201"/>
      <c r="U243" s="188">
        <v>73</v>
      </c>
      <c r="V243" s="210">
        <f>VLOOKUP(U243,'Prop Grds'!$A$2:$D$46,2)</f>
        <v>49518.732520169608</v>
      </c>
      <c r="W243" s="210">
        <f>VLOOKUP(U243,'Prop Grds'!$A$2:$D$46,3)</f>
        <v>61898.415650212009</v>
      </c>
      <c r="X243" s="210">
        <f>VLOOKUP(U243,'Prop Grds'!$A$2:$D$46,4)</f>
        <v>74278.098780254411</v>
      </c>
      <c r="Y243" s="201"/>
      <c r="Z243" s="196">
        <f t="shared" si="37"/>
        <v>53326.322096700671</v>
      </c>
      <c r="AA243" s="201"/>
      <c r="AB243" s="265">
        <f>VLOOKUP(L243,TIP!$A$2:$B$60,2)</f>
        <v>0.8</v>
      </c>
      <c r="AC243" s="196">
        <f t="shared" si="38"/>
        <v>49518.732520169608</v>
      </c>
      <c r="AD243" s="196">
        <f t="shared" si="39"/>
        <v>49518.732520169608</v>
      </c>
      <c r="AE243" s="196">
        <f t="shared" si="40"/>
        <v>10137.872520169607</v>
      </c>
    </row>
    <row r="244" spans="1:31" ht="15.75">
      <c r="A244" s="189" t="s">
        <v>1052</v>
      </c>
      <c r="B244" s="190" t="s">
        <v>358</v>
      </c>
      <c r="C244" s="190" t="s">
        <v>346</v>
      </c>
      <c r="D244" s="191" t="s">
        <v>397</v>
      </c>
      <c r="E244" s="190" t="s">
        <v>1017</v>
      </c>
      <c r="F244" s="190" t="s">
        <v>1053</v>
      </c>
      <c r="G244" s="192">
        <v>44013</v>
      </c>
      <c r="H244" s="193">
        <v>44013</v>
      </c>
      <c r="I244" s="200">
        <v>44221</v>
      </c>
      <c r="J244" s="200"/>
      <c r="K244" s="195">
        <f t="shared" si="35"/>
        <v>2</v>
      </c>
      <c r="L244" s="195">
        <f t="shared" si="35"/>
        <v>1.4301369863013698</v>
      </c>
      <c r="M244" s="260">
        <v>39380.86</v>
      </c>
      <c r="N244" s="194" t="s">
        <v>472</v>
      </c>
      <c r="O244" s="196">
        <v>36569</v>
      </c>
      <c r="P244" s="196">
        <v>44120</v>
      </c>
      <c r="Q244" s="196">
        <v>51671</v>
      </c>
      <c r="R244" s="197">
        <f t="shared" si="36"/>
        <v>1.0768919029779322</v>
      </c>
      <c r="S244" s="197">
        <f t="shared" si="43"/>
        <v>0.89258522212148683</v>
      </c>
      <c r="T244" s="201"/>
      <c r="U244" s="188">
        <v>73</v>
      </c>
      <c r="V244" s="210">
        <f>VLOOKUP(U244,'Prop Grds'!$A$2:$D$46,2)</f>
        <v>49518.732520169608</v>
      </c>
      <c r="W244" s="210">
        <f>VLOOKUP(U244,'Prop Grds'!$A$2:$D$46,3)</f>
        <v>61898.415650212009</v>
      </c>
      <c r="X244" s="210">
        <f>VLOOKUP(U244,'Prop Grds'!$A$2:$D$46,4)</f>
        <v>74278.098780254411</v>
      </c>
      <c r="Y244" s="201"/>
      <c r="Z244" s="196">
        <f t="shared" si="37"/>
        <v>53326.322096700671</v>
      </c>
      <c r="AA244" s="201"/>
      <c r="AB244" s="265">
        <f>VLOOKUP(L244,TIP!$A$2:$B$60,2)</f>
        <v>0.82300000000000006</v>
      </c>
      <c r="AC244" s="196">
        <f t="shared" si="38"/>
        <v>50942.39608012449</v>
      </c>
      <c r="AD244" s="196">
        <f t="shared" si="39"/>
        <v>50942.39608012449</v>
      </c>
      <c r="AE244" s="196">
        <f t="shared" si="40"/>
        <v>11561.53608012449</v>
      </c>
    </row>
    <row r="245" spans="1:31" ht="15.75">
      <c r="A245" s="189" t="s">
        <v>1054</v>
      </c>
      <c r="B245" s="190" t="s">
        <v>1055</v>
      </c>
      <c r="C245" s="190" t="s">
        <v>465</v>
      </c>
      <c r="D245" s="191" t="s">
        <v>360</v>
      </c>
      <c r="E245" s="190" t="s">
        <v>1017</v>
      </c>
      <c r="F245" s="190" t="s">
        <v>1053</v>
      </c>
      <c r="G245" s="192">
        <v>39720</v>
      </c>
      <c r="H245" s="193">
        <v>39720</v>
      </c>
      <c r="I245" s="200">
        <v>43465</v>
      </c>
      <c r="J245" s="200"/>
      <c r="K245" s="195">
        <f t="shared" si="35"/>
        <v>13.761643835616438</v>
      </c>
      <c r="L245" s="195">
        <f t="shared" si="35"/>
        <v>3.5013698630136987</v>
      </c>
      <c r="M245" s="260">
        <v>39380.86</v>
      </c>
      <c r="N245" s="194" t="s">
        <v>472</v>
      </c>
      <c r="O245" s="196">
        <v>36569</v>
      </c>
      <c r="P245" s="196">
        <v>44120</v>
      </c>
      <c r="Q245" s="196">
        <v>51671</v>
      </c>
      <c r="R245" s="197">
        <f t="shared" si="36"/>
        <v>1.0768919029779322</v>
      </c>
      <c r="S245" s="197">
        <f t="shared" si="43"/>
        <v>0.89258522212148683</v>
      </c>
      <c r="T245" s="201"/>
      <c r="U245" s="188">
        <v>73</v>
      </c>
      <c r="V245" s="210">
        <f>VLOOKUP(U245,'Prop Grds'!$A$2:$D$46,2)</f>
        <v>49518.732520169608</v>
      </c>
      <c r="W245" s="210">
        <f>VLOOKUP(U245,'Prop Grds'!$A$2:$D$46,3)</f>
        <v>61898.415650212009</v>
      </c>
      <c r="X245" s="210">
        <f>VLOOKUP(U245,'Prop Grds'!$A$2:$D$46,4)</f>
        <v>74278.098780254411</v>
      </c>
      <c r="Y245" s="201"/>
      <c r="Z245" s="196">
        <f t="shared" si="37"/>
        <v>53326.322096700671</v>
      </c>
      <c r="AA245" s="201"/>
      <c r="AB245" s="265">
        <f>VLOOKUP(L245,TIP!$A$2:$B$60,2)</f>
        <v>0.87100000000000011</v>
      </c>
      <c r="AC245" s="196">
        <f t="shared" si="38"/>
        <v>53913.520031334665</v>
      </c>
      <c r="AD245" s="196">
        <f t="shared" si="39"/>
        <v>53913.520031334665</v>
      </c>
      <c r="AE245" s="196">
        <f t="shared" si="40"/>
        <v>14532.660031334664</v>
      </c>
    </row>
    <row r="246" spans="1:31" ht="15.75">
      <c r="A246" s="189" t="s">
        <v>1056</v>
      </c>
      <c r="B246" s="190" t="s">
        <v>1057</v>
      </c>
      <c r="C246" s="190" t="s">
        <v>846</v>
      </c>
      <c r="D246" s="191" t="s">
        <v>1058</v>
      </c>
      <c r="E246" s="190" t="s">
        <v>1017</v>
      </c>
      <c r="F246" s="190" t="s">
        <v>1053</v>
      </c>
      <c r="G246" s="192">
        <v>40567</v>
      </c>
      <c r="H246" s="193">
        <v>40567</v>
      </c>
      <c r="I246" s="200">
        <v>44179</v>
      </c>
      <c r="J246" s="200"/>
      <c r="K246" s="195">
        <f t="shared" si="35"/>
        <v>11.441095890410958</v>
      </c>
      <c r="L246" s="195">
        <f t="shared" si="35"/>
        <v>1.5452054794520549</v>
      </c>
      <c r="M246" s="260">
        <v>39380.86</v>
      </c>
      <c r="N246" s="194" t="s">
        <v>472</v>
      </c>
      <c r="O246" s="196">
        <v>36569</v>
      </c>
      <c r="P246" s="196">
        <v>44120</v>
      </c>
      <c r="Q246" s="196">
        <v>51671</v>
      </c>
      <c r="R246" s="197">
        <f t="shared" si="36"/>
        <v>1.0768919029779322</v>
      </c>
      <c r="S246" s="197">
        <f t="shared" si="43"/>
        <v>0.89258522212148683</v>
      </c>
      <c r="T246" s="201"/>
      <c r="U246" s="188">
        <v>73</v>
      </c>
      <c r="V246" s="210">
        <f>VLOOKUP(U246,'Prop Grds'!$A$2:$D$46,2)</f>
        <v>49518.732520169608</v>
      </c>
      <c r="W246" s="210">
        <f>VLOOKUP(U246,'Prop Grds'!$A$2:$D$46,3)</f>
        <v>61898.415650212009</v>
      </c>
      <c r="X246" s="210">
        <f>VLOOKUP(U246,'Prop Grds'!$A$2:$D$46,4)</f>
        <v>74278.098780254411</v>
      </c>
      <c r="Y246" s="201"/>
      <c r="Z246" s="196">
        <f t="shared" si="37"/>
        <v>53326.322096700671</v>
      </c>
      <c r="AA246" s="201"/>
      <c r="AB246" s="265">
        <f>VLOOKUP(L246,TIP!$A$2:$B$60,2)</f>
        <v>0.82300000000000006</v>
      </c>
      <c r="AC246" s="196">
        <f t="shared" si="38"/>
        <v>50942.39608012449</v>
      </c>
      <c r="AD246" s="196">
        <f t="shared" si="39"/>
        <v>50942.39608012449</v>
      </c>
      <c r="AE246" s="196">
        <f t="shared" si="40"/>
        <v>11561.53608012449</v>
      </c>
    </row>
    <row r="247" spans="1:31" ht="15.75">
      <c r="A247" s="189" t="s">
        <v>1059</v>
      </c>
      <c r="B247" s="190" t="s">
        <v>731</v>
      </c>
      <c r="C247" s="190" t="s">
        <v>1060</v>
      </c>
      <c r="D247" s="191" t="s">
        <v>601</v>
      </c>
      <c r="E247" s="190" t="s">
        <v>1017</v>
      </c>
      <c r="F247" s="190" t="s">
        <v>1053</v>
      </c>
      <c r="G247" s="192">
        <v>40070</v>
      </c>
      <c r="H247" s="193">
        <v>40161</v>
      </c>
      <c r="I247" s="200">
        <v>43507</v>
      </c>
      <c r="J247" s="200"/>
      <c r="K247" s="195">
        <f t="shared" si="35"/>
        <v>12.553424657534247</v>
      </c>
      <c r="L247" s="195">
        <f t="shared" si="35"/>
        <v>3.3863013698630136</v>
      </c>
      <c r="M247" s="260">
        <v>39380.86</v>
      </c>
      <c r="N247" s="194" t="s">
        <v>472</v>
      </c>
      <c r="O247" s="196">
        <v>36569</v>
      </c>
      <c r="P247" s="196">
        <v>44120</v>
      </c>
      <c r="Q247" s="196">
        <v>51671</v>
      </c>
      <c r="R247" s="197">
        <f t="shared" si="36"/>
        <v>1.0768919029779322</v>
      </c>
      <c r="S247" s="197">
        <f t="shared" si="43"/>
        <v>0.89258522212148683</v>
      </c>
      <c r="T247" s="201"/>
      <c r="U247" s="188">
        <v>73</v>
      </c>
      <c r="V247" s="210">
        <f>VLOOKUP(U247,'Prop Grds'!$A$2:$D$46,2)</f>
        <v>49518.732520169608</v>
      </c>
      <c r="W247" s="210">
        <f>VLOOKUP(U247,'Prop Grds'!$A$2:$D$46,3)</f>
        <v>61898.415650212009</v>
      </c>
      <c r="X247" s="210">
        <f>VLOOKUP(U247,'Prop Grds'!$A$2:$D$46,4)</f>
        <v>74278.098780254411</v>
      </c>
      <c r="Y247" s="201"/>
      <c r="Z247" s="196">
        <f t="shared" si="37"/>
        <v>53326.322096700671</v>
      </c>
      <c r="AA247" s="201"/>
      <c r="AB247" s="265">
        <f>VLOOKUP(L247,TIP!$A$2:$B$60,2)</f>
        <v>0.87100000000000011</v>
      </c>
      <c r="AC247" s="196">
        <f t="shared" si="38"/>
        <v>53913.520031334665</v>
      </c>
      <c r="AD247" s="196">
        <f t="shared" si="39"/>
        <v>53913.520031334665</v>
      </c>
      <c r="AE247" s="196">
        <f t="shared" si="40"/>
        <v>14532.660031334664</v>
      </c>
    </row>
    <row r="248" spans="1:31" ht="15.75">
      <c r="A248" s="189" t="s">
        <v>1061</v>
      </c>
      <c r="B248" s="190" t="s">
        <v>1062</v>
      </c>
      <c r="C248" s="190" t="s">
        <v>1063</v>
      </c>
      <c r="D248" s="191" t="s">
        <v>352</v>
      </c>
      <c r="E248" s="190" t="s">
        <v>1017</v>
      </c>
      <c r="F248" s="190" t="s">
        <v>1053</v>
      </c>
      <c r="G248" s="192">
        <v>43507</v>
      </c>
      <c r="H248" s="193">
        <v>43507</v>
      </c>
      <c r="I248" s="200">
        <v>44571</v>
      </c>
      <c r="J248" s="200"/>
      <c r="K248" s="195">
        <f t="shared" si="35"/>
        <v>3.3863013698630136</v>
      </c>
      <c r="L248" s="195">
        <f t="shared" si="35"/>
        <v>0.47123287671232877</v>
      </c>
      <c r="M248" s="260">
        <v>39380.86</v>
      </c>
      <c r="N248" s="194" t="s">
        <v>472</v>
      </c>
      <c r="O248" s="196">
        <v>36569</v>
      </c>
      <c r="P248" s="196">
        <v>44120</v>
      </c>
      <c r="Q248" s="196">
        <v>51671</v>
      </c>
      <c r="R248" s="197">
        <f t="shared" si="36"/>
        <v>1.0768919029779322</v>
      </c>
      <c r="S248" s="197">
        <f t="shared" si="43"/>
        <v>0.89258522212148683</v>
      </c>
      <c r="T248" s="201"/>
      <c r="U248" s="188">
        <v>73</v>
      </c>
      <c r="V248" s="210">
        <f>VLOOKUP(U248,'Prop Grds'!$A$2:$D$46,2)</f>
        <v>49518.732520169608</v>
      </c>
      <c r="W248" s="210">
        <f>VLOOKUP(U248,'Prop Grds'!$A$2:$D$46,3)</f>
        <v>61898.415650212009</v>
      </c>
      <c r="X248" s="210">
        <f>VLOOKUP(U248,'Prop Grds'!$A$2:$D$46,4)</f>
        <v>74278.098780254411</v>
      </c>
      <c r="Y248" s="201"/>
      <c r="Z248" s="196">
        <f t="shared" si="37"/>
        <v>53326.322096700671</v>
      </c>
      <c r="AA248" s="201"/>
      <c r="AB248" s="265">
        <f>VLOOKUP(L248,TIP!$A$2:$B$60,2)</f>
        <v>0.8</v>
      </c>
      <c r="AC248" s="196">
        <f t="shared" si="38"/>
        <v>49518.732520169608</v>
      </c>
      <c r="AD248" s="196">
        <f t="shared" si="39"/>
        <v>49518.732520169608</v>
      </c>
      <c r="AE248" s="196">
        <f t="shared" si="40"/>
        <v>10137.872520169607</v>
      </c>
    </row>
    <row r="249" spans="1:31" ht="15.75">
      <c r="A249" s="189" t="s">
        <v>1064</v>
      </c>
      <c r="B249" s="190" t="s">
        <v>358</v>
      </c>
      <c r="C249" s="190" t="s">
        <v>605</v>
      </c>
      <c r="D249" s="191" t="s">
        <v>388</v>
      </c>
      <c r="E249" s="190" t="s">
        <v>1017</v>
      </c>
      <c r="F249" s="190" t="s">
        <v>1065</v>
      </c>
      <c r="G249" s="192">
        <v>43640</v>
      </c>
      <c r="H249" s="193">
        <v>43640</v>
      </c>
      <c r="I249" s="200">
        <v>44431</v>
      </c>
      <c r="J249" s="200"/>
      <c r="K249" s="195">
        <f t="shared" si="35"/>
        <v>3.021917808219178</v>
      </c>
      <c r="L249" s="195">
        <f t="shared" si="35"/>
        <v>0.85479452054794525</v>
      </c>
      <c r="M249" s="260">
        <v>38421.599999999999</v>
      </c>
      <c r="N249" s="194" t="s">
        <v>344</v>
      </c>
      <c r="O249" s="196">
        <v>34808</v>
      </c>
      <c r="P249" s="196">
        <v>41995</v>
      </c>
      <c r="Q249" s="196">
        <v>49182</v>
      </c>
      <c r="R249" s="197">
        <f t="shared" si="36"/>
        <v>1.1038152148931279</v>
      </c>
      <c r="S249" s="197">
        <f t="shared" si="43"/>
        <v>0.91490891772830096</v>
      </c>
      <c r="T249" s="201"/>
      <c r="U249" s="188">
        <v>71</v>
      </c>
      <c r="V249" s="210">
        <f>VLOOKUP(U249,'Prop Grds'!$A$2:$D$46,2)</f>
        <v>44829.519908247057</v>
      </c>
      <c r="W249" s="210">
        <f>VLOOKUP(U249,'Prop Grds'!$A$2:$D$46,3)</f>
        <v>56036.899885308827</v>
      </c>
      <c r="X249" s="210">
        <f>VLOOKUP(U249,'Prop Grds'!$A$2:$D$46,4)</f>
        <v>67244.279862370589</v>
      </c>
      <c r="Y249" s="201"/>
      <c r="Z249" s="196">
        <f t="shared" si="37"/>
        <v>49483.506151077483</v>
      </c>
      <c r="AA249" s="201"/>
      <c r="AB249" s="265">
        <f>VLOOKUP(L249,TIP!$A$2:$B$60,2)</f>
        <v>0.8</v>
      </c>
      <c r="AC249" s="196">
        <f t="shared" si="38"/>
        <v>44829.519908247064</v>
      </c>
      <c r="AD249" s="196">
        <f t="shared" si="39"/>
        <v>44829.519908247064</v>
      </c>
      <c r="AE249" s="196">
        <f t="shared" si="40"/>
        <v>6407.9199082470659</v>
      </c>
    </row>
    <row r="250" spans="1:31" ht="15.75">
      <c r="A250" s="189" t="s">
        <v>1066</v>
      </c>
      <c r="B250" s="190" t="s">
        <v>1067</v>
      </c>
      <c r="C250" s="190" t="s">
        <v>1068</v>
      </c>
      <c r="D250" s="191" t="s">
        <v>376</v>
      </c>
      <c r="E250" s="190" t="s">
        <v>1017</v>
      </c>
      <c r="F250" s="190" t="s">
        <v>1065</v>
      </c>
      <c r="G250" s="192">
        <v>44321</v>
      </c>
      <c r="H250" s="193">
        <v>44321</v>
      </c>
      <c r="I250" s="200">
        <v>44571</v>
      </c>
      <c r="J250" s="200"/>
      <c r="K250" s="195">
        <f t="shared" si="35"/>
        <v>1.1561643835616437</v>
      </c>
      <c r="L250" s="195">
        <f t="shared" si="35"/>
        <v>0.47123287671232877</v>
      </c>
      <c r="M250" s="260">
        <v>38421.599999999999</v>
      </c>
      <c r="N250" s="194" t="s">
        <v>344</v>
      </c>
      <c r="O250" s="196">
        <v>34808</v>
      </c>
      <c r="P250" s="196">
        <v>41995</v>
      </c>
      <c r="Q250" s="196">
        <v>49182</v>
      </c>
      <c r="R250" s="197">
        <f t="shared" si="36"/>
        <v>1.1038152148931279</v>
      </c>
      <c r="S250" s="197">
        <f t="shared" si="43"/>
        <v>0.91490891772830096</v>
      </c>
      <c r="T250" s="201"/>
      <c r="U250" s="188">
        <v>71</v>
      </c>
      <c r="V250" s="210">
        <f>VLOOKUP(U250,'Prop Grds'!$A$2:$D$46,2)</f>
        <v>44829.519908247057</v>
      </c>
      <c r="W250" s="210">
        <f>VLOOKUP(U250,'Prop Grds'!$A$2:$D$46,3)</f>
        <v>56036.899885308827</v>
      </c>
      <c r="X250" s="210">
        <f>VLOOKUP(U250,'Prop Grds'!$A$2:$D$46,4)</f>
        <v>67244.279862370589</v>
      </c>
      <c r="Y250" s="201"/>
      <c r="Z250" s="196">
        <f t="shared" si="37"/>
        <v>49483.506151077483</v>
      </c>
      <c r="AA250" s="201"/>
      <c r="AB250" s="265">
        <f>VLOOKUP(L250,TIP!$A$2:$B$60,2)</f>
        <v>0.8</v>
      </c>
      <c r="AC250" s="196">
        <f t="shared" si="38"/>
        <v>44829.519908247064</v>
      </c>
      <c r="AD250" s="196">
        <f t="shared" si="39"/>
        <v>44829.519908247064</v>
      </c>
      <c r="AE250" s="196">
        <f t="shared" si="40"/>
        <v>6407.9199082470659</v>
      </c>
    </row>
    <row r="251" spans="1:31" ht="15.75">
      <c r="A251" s="189" t="s">
        <v>1069</v>
      </c>
      <c r="B251" s="190" t="s">
        <v>1070</v>
      </c>
      <c r="C251" s="190" t="s">
        <v>346</v>
      </c>
      <c r="D251" s="191" t="s">
        <v>348</v>
      </c>
      <c r="E251" s="190" t="s">
        <v>1017</v>
      </c>
      <c r="F251" s="190" t="s">
        <v>1065</v>
      </c>
      <c r="G251" s="192">
        <v>44501</v>
      </c>
      <c r="H251" s="193">
        <v>44501</v>
      </c>
      <c r="I251" s="200">
        <v>44501</v>
      </c>
      <c r="J251" s="200"/>
      <c r="K251" s="195">
        <f t="shared" si="35"/>
        <v>0.66301369863013704</v>
      </c>
      <c r="L251" s="195">
        <f t="shared" si="35"/>
        <v>0.66301369863013704</v>
      </c>
      <c r="M251" s="260">
        <v>38421.599999999999</v>
      </c>
      <c r="N251" s="194" t="s">
        <v>344</v>
      </c>
      <c r="O251" s="196">
        <v>34808</v>
      </c>
      <c r="P251" s="196">
        <v>41995</v>
      </c>
      <c r="Q251" s="196">
        <v>49182</v>
      </c>
      <c r="R251" s="197">
        <f t="shared" si="36"/>
        <v>1.1038152148931279</v>
      </c>
      <c r="S251" s="197">
        <f t="shared" si="43"/>
        <v>0.91490891772830096</v>
      </c>
      <c r="T251" s="201"/>
      <c r="U251" s="188">
        <v>71</v>
      </c>
      <c r="V251" s="210">
        <f>VLOOKUP(U251,'Prop Grds'!$A$2:$D$46,2)</f>
        <v>44829.519908247057</v>
      </c>
      <c r="W251" s="210">
        <f>VLOOKUP(U251,'Prop Grds'!$A$2:$D$46,3)</f>
        <v>56036.899885308827</v>
      </c>
      <c r="X251" s="210">
        <f>VLOOKUP(U251,'Prop Grds'!$A$2:$D$46,4)</f>
        <v>67244.279862370589</v>
      </c>
      <c r="Y251" s="201"/>
      <c r="Z251" s="196">
        <f t="shared" si="37"/>
        <v>49483.506151077483</v>
      </c>
      <c r="AA251" s="201"/>
      <c r="AB251" s="265">
        <f>VLOOKUP(L251,TIP!$A$2:$B$60,2)</f>
        <v>0.8</v>
      </c>
      <c r="AC251" s="196">
        <f t="shared" si="38"/>
        <v>44829.519908247064</v>
      </c>
      <c r="AD251" s="196">
        <f t="shared" si="39"/>
        <v>44829.519908247064</v>
      </c>
      <c r="AE251" s="196">
        <f t="shared" si="40"/>
        <v>6407.9199082470659</v>
      </c>
    </row>
    <row r="252" spans="1:31" ht="15.75">
      <c r="A252" s="189" t="s">
        <v>1071</v>
      </c>
      <c r="B252" s="190" t="s">
        <v>486</v>
      </c>
      <c r="C252" s="190" t="s">
        <v>1072</v>
      </c>
      <c r="D252" s="191" t="s">
        <v>488</v>
      </c>
      <c r="E252" s="190" t="s">
        <v>1017</v>
      </c>
      <c r="F252" s="190" t="s">
        <v>1065</v>
      </c>
      <c r="G252" s="192">
        <v>43325</v>
      </c>
      <c r="H252" s="193">
        <v>43325</v>
      </c>
      <c r="I252" s="200">
        <v>44431</v>
      </c>
      <c r="J252" s="200"/>
      <c r="K252" s="195">
        <f t="shared" si="35"/>
        <v>3.8849315068493149</v>
      </c>
      <c r="L252" s="195">
        <f t="shared" si="35"/>
        <v>0.85479452054794525</v>
      </c>
      <c r="M252" s="260">
        <v>38421.599999999999</v>
      </c>
      <c r="N252" s="194" t="s">
        <v>344</v>
      </c>
      <c r="O252" s="196">
        <v>34808</v>
      </c>
      <c r="P252" s="196">
        <v>41995</v>
      </c>
      <c r="Q252" s="196">
        <v>49182</v>
      </c>
      <c r="R252" s="197">
        <f t="shared" si="36"/>
        <v>1.1038152148931279</v>
      </c>
      <c r="S252" s="197">
        <f t="shared" si="43"/>
        <v>0.91490891772830096</v>
      </c>
      <c r="T252" s="201"/>
      <c r="U252" s="188">
        <v>71</v>
      </c>
      <c r="V252" s="210">
        <f>VLOOKUP(U252,'Prop Grds'!$A$2:$D$46,2)</f>
        <v>44829.519908247057</v>
      </c>
      <c r="W252" s="210">
        <f>VLOOKUP(U252,'Prop Grds'!$A$2:$D$46,3)</f>
        <v>56036.899885308827</v>
      </c>
      <c r="X252" s="210">
        <f>VLOOKUP(U252,'Prop Grds'!$A$2:$D$46,4)</f>
        <v>67244.279862370589</v>
      </c>
      <c r="Y252" s="201"/>
      <c r="Z252" s="196">
        <f t="shared" si="37"/>
        <v>49483.506151077483</v>
      </c>
      <c r="AA252" s="201"/>
      <c r="AB252" s="265">
        <f>VLOOKUP(L252,TIP!$A$2:$B$60,2)</f>
        <v>0.8</v>
      </c>
      <c r="AC252" s="196">
        <f t="shared" si="38"/>
        <v>44829.519908247064</v>
      </c>
      <c r="AD252" s="196">
        <f t="shared" si="39"/>
        <v>44829.519908247064</v>
      </c>
      <c r="AE252" s="196">
        <f t="shared" si="40"/>
        <v>6407.9199082470659</v>
      </c>
    </row>
    <row r="253" spans="1:31" ht="15.75">
      <c r="A253" s="189" t="s">
        <v>1073</v>
      </c>
      <c r="B253" s="190" t="s">
        <v>1074</v>
      </c>
      <c r="C253" s="190" t="s">
        <v>1075</v>
      </c>
      <c r="D253" s="191" t="s">
        <v>360</v>
      </c>
      <c r="E253" s="190" t="s">
        <v>1017</v>
      </c>
      <c r="F253" s="190" t="s">
        <v>1076</v>
      </c>
      <c r="G253" s="192">
        <v>44235</v>
      </c>
      <c r="H253" s="193">
        <v>44235</v>
      </c>
      <c r="I253" s="200">
        <v>44235</v>
      </c>
      <c r="J253" s="200"/>
      <c r="K253" s="195">
        <f t="shared" si="35"/>
        <v>1.3917808219178083</v>
      </c>
      <c r="L253" s="195">
        <f t="shared" si="35"/>
        <v>1.3917808219178083</v>
      </c>
      <c r="M253" s="260">
        <v>36570.080000000002</v>
      </c>
      <c r="N253" s="194" t="s">
        <v>495</v>
      </c>
      <c r="O253" s="196">
        <v>33130</v>
      </c>
      <c r="P253" s="196">
        <v>39971</v>
      </c>
      <c r="Q253" s="196">
        <v>46812</v>
      </c>
      <c r="R253" s="197">
        <f t="shared" si="36"/>
        <v>1.1038357983700573</v>
      </c>
      <c r="S253" s="197">
        <f t="shared" ref="S253:S262" si="44">M253/P253</f>
        <v>0.91491531360236178</v>
      </c>
      <c r="T253" s="201"/>
      <c r="U253" s="188">
        <v>70</v>
      </c>
      <c r="V253" s="210">
        <f>VLOOKUP(U253,'Prop Grds'!$A$2:$D$46,2)</f>
        <v>42654.157857513856</v>
      </c>
      <c r="W253" s="210">
        <f>VLOOKUP(U253,'Prop Grds'!$A$2:$D$46,3)</f>
        <v>53317.697321892323</v>
      </c>
      <c r="X253" s="210">
        <f>VLOOKUP(U253,'Prop Grds'!$A$2:$D$46,4)</f>
        <v>63981.236786270783</v>
      </c>
      <c r="Y253" s="201"/>
      <c r="Z253" s="196">
        <f t="shared" si="37"/>
        <v>47083.186392451258</v>
      </c>
      <c r="AA253" s="201"/>
      <c r="AB253" s="265">
        <f>VLOOKUP(L253,TIP!$A$2:$B$60,2)</f>
        <v>0.82300000000000006</v>
      </c>
      <c r="AC253" s="196">
        <f t="shared" si="38"/>
        <v>43880.464895917386</v>
      </c>
      <c r="AD253" s="196">
        <f t="shared" si="39"/>
        <v>43880.464895917386</v>
      </c>
      <c r="AE253" s="196">
        <f t="shared" si="40"/>
        <v>7310.3848959173847</v>
      </c>
    </row>
    <row r="254" spans="1:31" ht="15.75">
      <c r="A254" s="189" t="s">
        <v>1077</v>
      </c>
      <c r="B254" s="190" t="s">
        <v>1078</v>
      </c>
      <c r="C254" s="190" t="s">
        <v>1079</v>
      </c>
      <c r="D254" s="191" t="s">
        <v>381</v>
      </c>
      <c r="E254" s="190" t="s">
        <v>1017</v>
      </c>
      <c r="F254" s="190" t="s">
        <v>1076</v>
      </c>
      <c r="G254" s="192">
        <v>44333</v>
      </c>
      <c r="H254" s="193">
        <v>44333</v>
      </c>
      <c r="I254" s="200">
        <v>44333</v>
      </c>
      <c r="J254" s="200"/>
      <c r="K254" s="195">
        <f t="shared" si="35"/>
        <v>1.1232876712328768</v>
      </c>
      <c r="L254" s="195">
        <f t="shared" si="35"/>
        <v>1.1232876712328768</v>
      </c>
      <c r="M254" s="260">
        <v>36570.080000000002</v>
      </c>
      <c r="N254" s="194" t="s">
        <v>495</v>
      </c>
      <c r="O254" s="196">
        <v>33130</v>
      </c>
      <c r="P254" s="196">
        <v>39971</v>
      </c>
      <c r="Q254" s="196">
        <v>46812</v>
      </c>
      <c r="R254" s="197">
        <f t="shared" si="36"/>
        <v>1.1038357983700573</v>
      </c>
      <c r="S254" s="197">
        <f t="shared" si="44"/>
        <v>0.91491531360236178</v>
      </c>
      <c r="T254" s="201"/>
      <c r="U254" s="188">
        <v>70</v>
      </c>
      <c r="V254" s="210">
        <f>VLOOKUP(U254,'Prop Grds'!$A$2:$D$46,2)</f>
        <v>42654.157857513856</v>
      </c>
      <c r="W254" s="210">
        <f>VLOOKUP(U254,'Prop Grds'!$A$2:$D$46,3)</f>
        <v>53317.697321892323</v>
      </c>
      <c r="X254" s="210">
        <f>VLOOKUP(U254,'Prop Grds'!$A$2:$D$46,4)</f>
        <v>63981.236786270783</v>
      </c>
      <c r="Y254" s="201"/>
      <c r="Z254" s="196">
        <f t="shared" si="37"/>
        <v>47083.186392451258</v>
      </c>
      <c r="AA254" s="201"/>
      <c r="AB254" s="265">
        <f>VLOOKUP(L254,TIP!$A$2:$B$60,2)</f>
        <v>0.82300000000000006</v>
      </c>
      <c r="AC254" s="196">
        <f t="shared" si="38"/>
        <v>43880.464895917386</v>
      </c>
      <c r="AD254" s="196">
        <f t="shared" si="39"/>
        <v>43880.464895917386</v>
      </c>
      <c r="AE254" s="196">
        <f t="shared" si="40"/>
        <v>7310.3848959173847</v>
      </c>
    </row>
    <row r="255" spans="1:31" ht="15.75">
      <c r="A255" s="189" t="s">
        <v>1080</v>
      </c>
      <c r="B255" s="190" t="s">
        <v>1081</v>
      </c>
      <c r="C255" s="190" t="s">
        <v>754</v>
      </c>
      <c r="D255" s="191" t="s">
        <v>333</v>
      </c>
      <c r="E255" s="190" t="s">
        <v>1017</v>
      </c>
      <c r="F255" s="190" t="s">
        <v>1076</v>
      </c>
      <c r="G255" s="192">
        <v>43731</v>
      </c>
      <c r="H255" s="193">
        <v>43731</v>
      </c>
      <c r="I255" s="200">
        <v>43731</v>
      </c>
      <c r="J255" s="200"/>
      <c r="K255" s="195">
        <f t="shared" si="35"/>
        <v>2.7726027397260276</v>
      </c>
      <c r="L255" s="195">
        <f t="shared" si="35"/>
        <v>2.7726027397260276</v>
      </c>
      <c r="M255" s="260">
        <v>37484.33</v>
      </c>
      <c r="N255" s="194" t="s">
        <v>495</v>
      </c>
      <c r="O255" s="196">
        <v>33130</v>
      </c>
      <c r="P255" s="196">
        <v>39971</v>
      </c>
      <c r="Q255" s="196">
        <v>46812</v>
      </c>
      <c r="R255" s="197">
        <f t="shared" si="36"/>
        <v>1.1314316329610625</v>
      </c>
      <c r="S255" s="197">
        <f t="shared" si="44"/>
        <v>0.9377881464061445</v>
      </c>
      <c r="T255" s="201"/>
      <c r="U255" s="188">
        <v>70</v>
      </c>
      <c r="V255" s="210">
        <f>VLOOKUP(U255,'Prop Grds'!$A$2:$D$46,2)</f>
        <v>42654.157857513856</v>
      </c>
      <c r="W255" s="210">
        <f>VLOOKUP(U255,'Prop Grds'!$A$2:$D$46,3)</f>
        <v>53317.697321892323</v>
      </c>
      <c r="X255" s="210">
        <f>VLOOKUP(U255,'Prop Grds'!$A$2:$D$46,4)</f>
        <v>63981.236786270783</v>
      </c>
      <c r="Y255" s="201"/>
      <c r="Z255" s="196">
        <f t="shared" si="37"/>
        <v>48260.263477305838</v>
      </c>
      <c r="AA255" s="201"/>
      <c r="AB255" s="265">
        <f>VLOOKUP(L255,TIP!$A$2:$B$60,2)</f>
        <v>0.84700000000000009</v>
      </c>
      <c r="AC255" s="196">
        <f t="shared" si="38"/>
        <v>45160.089631642804</v>
      </c>
      <c r="AD255" s="196">
        <f t="shared" si="39"/>
        <v>45160.089631642804</v>
      </c>
      <c r="AE255" s="196">
        <f t="shared" si="40"/>
        <v>7675.7596316428026</v>
      </c>
    </row>
    <row r="256" spans="1:31" ht="15.75">
      <c r="A256" s="189" t="s">
        <v>1082</v>
      </c>
      <c r="B256" s="190" t="s">
        <v>1083</v>
      </c>
      <c r="C256" s="190" t="s">
        <v>846</v>
      </c>
      <c r="D256" s="191" t="s">
        <v>376</v>
      </c>
      <c r="E256" s="190" t="s">
        <v>1017</v>
      </c>
      <c r="F256" s="190" t="s">
        <v>1076</v>
      </c>
      <c r="G256" s="192">
        <v>39533</v>
      </c>
      <c r="H256" s="193">
        <v>44431</v>
      </c>
      <c r="I256" s="200">
        <v>44431</v>
      </c>
      <c r="J256" s="200"/>
      <c r="K256" s="195">
        <f t="shared" si="35"/>
        <v>0.85479452054794525</v>
      </c>
      <c r="L256" s="195">
        <f t="shared" si="35"/>
        <v>0.85479452054794525</v>
      </c>
      <c r="M256" s="260">
        <v>36570.080000000002</v>
      </c>
      <c r="N256" s="194" t="s">
        <v>495</v>
      </c>
      <c r="O256" s="196">
        <v>33130</v>
      </c>
      <c r="P256" s="196">
        <v>39971</v>
      </c>
      <c r="Q256" s="196">
        <v>46812</v>
      </c>
      <c r="R256" s="197">
        <f t="shared" si="36"/>
        <v>1.1038357983700573</v>
      </c>
      <c r="S256" s="197">
        <f t="shared" si="44"/>
        <v>0.91491531360236178</v>
      </c>
      <c r="T256" s="201"/>
      <c r="U256" s="188">
        <v>70</v>
      </c>
      <c r="V256" s="210">
        <f>VLOOKUP(U256,'Prop Grds'!$A$2:$D$46,2)</f>
        <v>42654.157857513856</v>
      </c>
      <c r="W256" s="210">
        <f>VLOOKUP(U256,'Prop Grds'!$A$2:$D$46,3)</f>
        <v>53317.697321892323</v>
      </c>
      <c r="X256" s="210">
        <f>VLOOKUP(U256,'Prop Grds'!$A$2:$D$46,4)</f>
        <v>63981.236786270783</v>
      </c>
      <c r="Y256" s="201"/>
      <c r="Z256" s="196">
        <f t="shared" si="37"/>
        <v>47083.186392451258</v>
      </c>
      <c r="AA256" s="201"/>
      <c r="AB256" s="265">
        <f>VLOOKUP(L256,TIP!$A$2:$B$60,2)</f>
        <v>0.8</v>
      </c>
      <c r="AC256" s="196">
        <f t="shared" si="38"/>
        <v>42654.157857513863</v>
      </c>
      <c r="AD256" s="196">
        <f t="shared" si="39"/>
        <v>42654.157857513863</v>
      </c>
      <c r="AE256" s="196">
        <f t="shared" si="40"/>
        <v>6084.0778575138611</v>
      </c>
    </row>
    <row r="257" spans="1:31" ht="15.75">
      <c r="A257" s="189" t="s">
        <v>1084</v>
      </c>
      <c r="B257" s="190" t="s">
        <v>1085</v>
      </c>
      <c r="C257" s="190" t="s">
        <v>970</v>
      </c>
      <c r="D257" s="191" t="s">
        <v>360</v>
      </c>
      <c r="E257" s="190" t="s">
        <v>1017</v>
      </c>
      <c r="F257" s="190" t="s">
        <v>1076</v>
      </c>
      <c r="G257" s="192">
        <v>43891</v>
      </c>
      <c r="H257" s="193">
        <v>43891</v>
      </c>
      <c r="I257" s="200">
        <v>44067</v>
      </c>
      <c r="J257" s="200"/>
      <c r="K257" s="195">
        <f t="shared" si="35"/>
        <v>2.3342465753424659</v>
      </c>
      <c r="L257" s="195">
        <f t="shared" si="35"/>
        <v>1.8520547945205479</v>
      </c>
      <c r="M257" s="260">
        <v>36570.080000000002</v>
      </c>
      <c r="N257" s="194" t="s">
        <v>495</v>
      </c>
      <c r="O257" s="196">
        <v>33130</v>
      </c>
      <c r="P257" s="196">
        <v>39971</v>
      </c>
      <c r="Q257" s="196">
        <v>46812</v>
      </c>
      <c r="R257" s="197">
        <f t="shared" si="36"/>
        <v>1.1038357983700573</v>
      </c>
      <c r="S257" s="197">
        <f t="shared" si="44"/>
        <v>0.91491531360236178</v>
      </c>
      <c r="T257" s="201"/>
      <c r="U257" s="188">
        <v>70</v>
      </c>
      <c r="V257" s="210">
        <f>VLOOKUP(U257,'Prop Grds'!$A$2:$D$46,2)</f>
        <v>42654.157857513856</v>
      </c>
      <c r="W257" s="210">
        <f>VLOOKUP(U257,'Prop Grds'!$A$2:$D$46,3)</f>
        <v>53317.697321892323</v>
      </c>
      <c r="X257" s="210">
        <f>VLOOKUP(U257,'Prop Grds'!$A$2:$D$46,4)</f>
        <v>63981.236786270783</v>
      </c>
      <c r="Y257" s="201"/>
      <c r="Z257" s="196">
        <f t="shared" si="37"/>
        <v>47083.186392451258</v>
      </c>
      <c r="AA257" s="201"/>
      <c r="AB257" s="265">
        <f>VLOOKUP(L257,TIP!$A$2:$B$60,2)</f>
        <v>0.82300000000000006</v>
      </c>
      <c r="AC257" s="196">
        <f t="shared" si="38"/>
        <v>43880.464895917386</v>
      </c>
      <c r="AD257" s="196">
        <f t="shared" si="39"/>
        <v>43880.464895917386</v>
      </c>
      <c r="AE257" s="196">
        <f t="shared" si="40"/>
        <v>7310.3848959173847</v>
      </c>
    </row>
    <row r="258" spans="1:31" ht="15.75">
      <c r="A258" s="189" t="s">
        <v>1086</v>
      </c>
      <c r="B258" s="190" t="s">
        <v>1087</v>
      </c>
      <c r="C258" s="190" t="s">
        <v>501</v>
      </c>
      <c r="D258" s="191" t="s">
        <v>381</v>
      </c>
      <c r="E258" s="190" t="s">
        <v>1017</v>
      </c>
      <c r="F258" s="190" t="s">
        <v>1076</v>
      </c>
      <c r="G258" s="192">
        <v>43465</v>
      </c>
      <c r="H258" s="193">
        <v>43465</v>
      </c>
      <c r="I258" s="200">
        <v>43465</v>
      </c>
      <c r="J258" s="200"/>
      <c r="K258" s="195">
        <f t="shared" si="35"/>
        <v>3.5013698630136987</v>
      </c>
      <c r="L258" s="195">
        <f t="shared" si="35"/>
        <v>3.5013698630136987</v>
      </c>
      <c r="M258" s="260">
        <v>37484.33</v>
      </c>
      <c r="N258" s="194" t="s">
        <v>495</v>
      </c>
      <c r="O258" s="196">
        <v>33130</v>
      </c>
      <c r="P258" s="196">
        <v>39971</v>
      </c>
      <c r="Q258" s="196">
        <v>46812</v>
      </c>
      <c r="R258" s="197">
        <f t="shared" si="36"/>
        <v>1.1314316329610625</v>
      </c>
      <c r="S258" s="197">
        <f t="shared" si="44"/>
        <v>0.9377881464061445</v>
      </c>
      <c r="T258" s="201"/>
      <c r="U258" s="188">
        <v>70</v>
      </c>
      <c r="V258" s="210">
        <f>VLOOKUP(U258,'Prop Grds'!$A$2:$D$46,2)</f>
        <v>42654.157857513856</v>
      </c>
      <c r="W258" s="210">
        <f>VLOOKUP(U258,'Prop Grds'!$A$2:$D$46,3)</f>
        <v>53317.697321892323</v>
      </c>
      <c r="X258" s="210">
        <f>VLOOKUP(U258,'Prop Grds'!$A$2:$D$46,4)</f>
        <v>63981.236786270783</v>
      </c>
      <c r="Y258" s="201"/>
      <c r="Z258" s="196">
        <f t="shared" si="37"/>
        <v>48260.263477305838</v>
      </c>
      <c r="AA258" s="201"/>
      <c r="AB258" s="265">
        <f>VLOOKUP(L258,TIP!$A$2:$B$60,2)</f>
        <v>0.87100000000000011</v>
      </c>
      <c r="AC258" s="196">
        <f t="shared" si="38"/>
        <v>46439.714367368222</v>
      </c>
      <c r="AD258" s="196">
        <f t="shared" si="39"/>
        <v>46439.714367368222</v>
      </c>
      <c r="AE258" s="196">
        <f t="shared" si="40"/>
        <v>8955.3843673682204</v>
      </c>
    </row>
    <row r="259" spans="1:31" ht="15.75">
      <c r="A259" s="189" t="s">
        <v>1088</v>
      </c>
      <c r="B259" s="190" t="s">
        <v>1089</v>
      </c>
      <c r="C259" s="190" t="s">
        <v>1090</v>
      </c>
      <c r="D259" s="191" t="s">
        <v>488</v>
      </c>
      <c r="E259" s="190" t="s">
        <v>1017</v>
      </c>
      <c r="F259" s="190" t="s">
        <v>1076</v>
      </c>
      <c r="G259" s="192">
        <v>44193</v>
      </c>
      <c r="H259" s="193">
        <v>44193</v>
      </c>
      <c r="I259" s="200">
        <v>44193</v>
      </c>
      <c r="J259" s="200"/>
      <c r="K259" s="195">
        <f t="shared" ref="K259:L265" si="45">($J$1-H259)/365</f>
        <v>1.5068493150684932</v>
      </c>
      <c r="L259" s="195">
        <f t="shared" si="45"/>
        <v>1.5068493150684932</v>
      </c>
      <c r="M259" s="260">
        <v>36570.080000000002</v>
      </c>
      <c r="N259" s="194" t="s">
        <v>495</v>
      </c>
      <c r="O259" s="196">
        <v>33130</v>
      </c>
      <c r="P259" s="196">
        <v>39971</v>
      </c>
      <c r="Q259" s="196">
        <v>46812</v>
      </c>
      <c r="R259" s="197">
        <f t="shared" ref="R259:R265" si="46">M259/O259</f>
        <v>1.1038357983700573</v>
      </c>
      <c r="S259" s="197">
        <f t="shared" si="44"/>
        <v>0.91491531360236178</v>
      </c>
      <c r="T259" s="201"/>
      <c r="U259" s="188">
        <v>70</v>
      </c>
      <c r="V259" s="210">
        <f>VLOOKUP(U259,'Prop Grds'!$A$2:$D$46,2)</f>
        <v>42654.157857513856</v>
      </c>
      <c r="W259" s="210">
        <f>VLOOKUP(U259,'Prop Grds'!$A$2:$D$46,3)</f>
        <v>53317.697321892323</v>
      </c>
      <c r="X259" s="210">
        <f>VLOOKUP(U259,'Prop Grds'!$A$2:$D$46,4)</f>
        <v>63981.236786270783</v>
      </c>
      <c r="Y259" s="201"/>
      <c r="Z259" s="196">
        <f t="shared" ref="Z259:Z265" si="47">V259*R259</f>
        <v>47083.186392451258</v>
      </c>
      <c r="AA259" s="201"/>
      <c r="AB259" s="265">
        <f>VLOOKUP(L259,TIP!$A$2:$B$60,2)</f>
        <v>0.82300000000000006</v>
      </c>
      <c r="AC259" s="196">
        <f t="shared" ref="AC259:AC265" si="48">W259*AB259</f>
        <v>43880.464895917386</v>
      </c>
      <c r="AD259" s="196">
        <f t="shared" ref="AD259:AD265" si="49">IF(AC259&lt;M259,M259,AC259)</f>
        <v>43880.464895917386</v>
      </c>
      <c r="AE259" s="196">
        <f t="shared" ref="AE259:AE265" si="50">AD259-M259</f>
        <v>7310.3848959173847</v>
      </c>
    </row>
    <row r="260" spans="1:31" ht="15.75">
      <c r="A260" s="189" t="s">
        <v>1091</v>
      </c>
      <c r="B260" s="190" t="s">
        <v>690</v>
      </c>
      <c r="C260" s="190" t="s">
        <v>970</v>
      </c>
      <c r="D260" s="191" t="s">
        <v>360</v>
      </c>
      <c r="E260" s="190" t="s">
        <v>1017</v>
      </c>
      <c r="F260" s="190" t="s">
        <v>1076</v>
      </c>
      <c r="G260" s="192">
        <v>43367</v>
      </c>
      <c r="H260" s="193">
        <v>43367</v>
      </c>
      <c r="I260" s="200">
        <v>43367</v>
      </c>
      <c r="J260" s="200"/>
      <c r="K260" s="195">
        <f t="shared" si="45"/>
        <v>3.7698630136986302</v>
      </c>
      <c r="L260" s="195">
        <f t="shared" si="45"/>
        <v>3.7698630136986302</v>
      </c>
      <c r="M260" s="260">
        <v>37484.33</v>
      </c>
      <c r="N260" s="194" t="s">
        <v>495</v>
      </c>
      <c r="O260" s="196">
        <v>33130</v>
      </c>
      <c r="P260" s="196">
        <v>39971</v>
      </c>
      <c r="Q260" s="196">
        <v>46812</v>
      </c>
      <c r="R260" s="197">
        <f t="shared" si="46"/>
        <v>1.1314316329610625</v>
      </c>
      <c r="S260" s="197">
        <f t="shared" si="44"/>
        <v>0.9377881464061445</v>
      </c>
      <c r="T260" s="201"/>
      <c r="U260" s="188">
        <v>70</v>
      </c>
      <c r="V260" s="210">
        <f>VLOOKUP(U260,'Prop Grds'!$A$2:$D$46,2)</f>
        <v>42654.157857513856</v>
      </c>
      <c r="W260" s="210">
        <f>VLOOKUP(U260,'Prop Grds'!$A$2:$D$46,3)</f>
        <v>53317.697321892323</v>
      </c>
      <c r="X260" s="210">
        <f>VLOOKUP(U260,'Prop Grds'!$A$2:$D$46,4)</f>
        <v>63981.236786270783</v>
      </c>
      <c r="Y260" s="201"/>
      <c r="Z260" s="196">
        <f t="shared" si="47"/>
        <v>48260.263477305838</v>
      </c>
      <c r="AA260" s="201"/>
      <c r="AB260" s="265">
        <f>VLOOKUP(L260,TIP!$A$2:$B$60,2)</f>
        <v>0.87100000000000011</v>
      </c>
      <c r="AC260" s="196">
        <f t="shared" si="48"/>
        <v>46439.714367368222</v>
      </c>
      <c r="AD260" s="196">
        <f t="shared" si="49"/>
        <v>46439.714367368222</v>
      </c>
      <c r="AE260" s="196">
        <f t="shared" si="50"/>
        <v>8955.3843673682204</v>
      </c>
    </row>
    <row r="261" spans="1:31" ht="15.75">
      <c r="A261" s="189" t="s">
        <v>1092</v>
      </c>
      <c r="B261" s="190" t="s">
        <v>455</v>
      </c>
      <c r="C261" s="190" t="s">
        <v>427</v>
      </c>
      <c r="D261" s="191" t="s">
        <v>360</v>
      </c>
      <c r="E261" s="190" t="s">
        <v>1017</v>
      </c>
      <c r="F261" s="190" t="s">
        <v>1076</v>
      </c>
      <c r="G261" s="192">
        <v>44452</v>
      </c>
      <c r="H261" s="193">
        <v>44452</v>
      </c>
      <c r="I261" s="200">
        <v>44452</v>
      </c>
      <c r="J261" s="200"/>
      <c r="K261" s="195">
        <f t="shared" si="45"/>
        <v>0.79726027397260268</v>
      </c>
      <c r="L261" s="195">
        <f t="shared" si="45"/>
        <v>0.79726027397260268</v>
      </c>
      <c r="M261" s="260">
        <v>36570.080000000002</v>
      </c>
      <c r="N261" s="194" t="s">
        <v>495</v>
      </c>
      <c r="O261" s="196">
        <v>33130</v>
      </c>
      <c r="P261" s="196">
        <v>39971</v>
      </c>
      <c r="Q261" s="196">
        <v>46812</v>
      </c>
      <c r="R261" s="197">
        <f t="shared" si="46"/>
        <v>1.1038357983700573</v>
      </c>
      <c r="S261" s="197">
        <f t="shared" si="44"/>
        <v>0.91491531360236178</v>
      </c>
      <c r="T261" s="201"/>
      <c r="U261" s="188">
        <v>70</v>
      </c>
      <c r="V261" s="210">
        <f>VLOOKUP(U261,'Prop Grds'!$A$2:$D$46,2)</f>
        <v>42654.157857513856</v>
      </c>
      <c r="W261" s="210">
        <f>VLOOKUP(U261,'Prop Grds'!$A$2:$D$46,3)</f>
        <v>53317.697321892323</v>
      </c>
      <c r="X261" s="210">
        <f>VLOOKUP(U261,'Prop Grds'!$A$2:$D$46,4)</f>
        <v>63981.236786270783</v>
      </c>
      <c r="Y261" s="201"/>
      <c r="Z261" s="196">
        <f t="shared" si="47"/>
        <v>47083.186392451258</v>
      </c>
      <c r="AA261" s="201"/>
      <c r="AB261" s="265">
        <f>VLOOKUP(L261,TIP!$A$2:$B$60,2)</f>
        <v>0.8</v>
      </c>
      <c r="AC261" s="196">
        <f t="shared" si="48"/>
        <v>42654.157857513863</v>
      </c>
      <c r="AD261" s="196">
        <f t="shared" si="49"/>
        <v>42654.157857513863</v>
      </c>
      <c r="AE261" s="196">
        <f t="shared" si="50"/>
        <v>6084.0778575138611</v>
      </c>
    </row>
    <row r="262" spans="1:31" ht="15.75">
      <c r="A262" s="189" t="s">
        <v>1093</v>
      </c>
      <c r="B262" s="190" t="s">
        <v>1094</v>
      </c>
      <c r="C262" s="190" t="s">
        <v>605</v>
      </c>
      <c r="D262" s="191" t="s">
        <v>397</v>
      </c>
      <c r="E262" s="190" t="s">
        <v>1017</v>
      </c>
      <c r="F262" s="190" t="s">
        <v>1076</v>
      </c>
      <c r="G262" s="192">
        <v>44361</v>
      </c>
      <c r="H262" s="193">
        <v>44361</v>
      </c>
      <c r="I262" s="200">
        <v>44361</v>
      </c>
      <c r="J262" s="200"/>
      <c r="K262" s="195">
        <f t="shared" si="45"/>
        <v>1.0465753424657533</v>
      </c>
      <c r="L262" s="195">
        <f t="shared" si="45"/>
        <v>1.0465753424657533</v>
      </c>
      <c r="M262" s="260">
        <v>36570.080000000002</v>
      </c>
      <c r="N262" s="194" t="s">
        <v>495</v>
      </c>
      <c r="O262" s="196">
        <v>33130</v>
      </c>
      <c r="P262" s="196">
        <v>39971</v>
      </c>
      <c r="Q262" s="196">
        <v>46812</v>
      </c>
      <c r="R262" s="197">
        <f t="shared" si="46"/>
        <v>1.1038357983700573</v>
      </c>
      <c r="S262" s="197">
        <f t="shared" si="44"/>
        <v>0.91491531360236178</v>
      </c>
      <c r="T262" s="201"/>
      <c r="U262" s="188">
        <v>70</v>
      </c>
      <c r="V262" s="210">
        <f>VLOOKUP(U262,'Prop Grds'!$A$2:$D$46,2)</f>
        <v>42654.157857513856</v>
      </c>
      <c r="W262" s="210">
        <f>VLOOKUP(U262,'Prop Grds'!$A$2:$D$46,3)</f>
        <v>53317.697321892323</v>
      </c>
      <c r="X262" s="210">
        <f>VLOOKUP(U262,'Prop Grds'!$A$2:$D$46,4)</f>
        <v>63981.236786270783</v>
      </c>
      <c r="Y262" s="201"/>
      <c r="Z262" s="196">
        <f t="shared" si="47"/>
        <v>47083.186392451258</v>
      </c>
      <c r="AA262" s="201"/>
      <c r="AB262" s="265">
        <f>VLOOKUP(L262,TIP!$A$2:$B$60,2)</f>
        <v>0.82300000000000006</v>
      </c>
      <c r="AC262" s="196">
        <f t="shared" si="48"/>
        <v>43880.464895917386</v>
      </c>
      <c r="AD262" s="196">
        <f t="shared" si="49"/>
        <v>43880.464895917386</v>
      </c>
      <c r="AE262" s="196">
        <f t="shared" si="50"/>
        <v>7310.3848959173847</v>
      </c>
    </row>
    <row r="263" spans="1:31" ht="15.75">
      <c r="A263" s="189" t="s">
        <v>1095</v>
      </c>
      <c r="B263" s="190" t="s">
        <v>1096</v>
      </c>
      <c r="C263" s="190" t="s">
        <v>1097</v>
      </c>
      <c r="D263" s="191" t="s">
        <v>367</v>
      </c>
      <c r="E263" s="190" t="s">
        <v>1017</v>
      </c>
      <c r="F263" s="190" t="s">
        <v>398</v>
      </c>
      <c r="G263" s="192">
        <v>41813</v>
      </c>
      <c r="H263" s="193">
        <v>41813</v>
      </c>
      <c r="I263" s="200">
        <v>44179</v>
      </c>
      <c r="J263" s="200"/>
      <c r="K263" s="195">
        <f t="shared" si="45"/>
        <v>8.0273972602739718</v>
      </c>
      <c r="L263" s="195">
        <f t="shared" si="45"/>
        <v>1.5452054794520549</v>
      </c>
      <c r="M263" s="260">
        <v>34808.720000000001</v>
      </c>
      <c r="N263" s="194" t="s">
        <v>363</v>
      </c>
      <c r="O263" s="196">
        <v>25882</v>
      </c>
      <c r="P263" s="196">
        <v>31226</v>
      </c>
      <c r="Q263" s="196">
        <v>36570</v>
      </c>
      <c r="R263" s="197">
        <f t="shared" si="46"/>
        <v>1.3449007031914073</v>
      </c>
      <c r="S263" s="197">
        <f>M263/P263</f>
        <v>1.114735156600269</v>
      </c>
      <c r="T263" s="201"/>
      <c r="U263" s="188">
        <v>66</v>
      </c>
      <c r="V263" s="210">
        <f>VLOOKUP(U263,'Prop Grds'!$A$2:$D$46,2)</f>
        <v>34958.316321011982</v>
      </c>
      <c r="W263" s="210">
        <f>VLOOKUP(U263,'Prop Grds'!$A$2:$D$46,3)</f>
        <v>43697.895401264977</v>
      </c>
      <c r="X263" s="210">
        <f>VLOOKUP(U263,'Prop Grds'!$A$2:$D$46,4)</f>
        <v>52437.474481517973</v>
      </c>
      <c r="Y263" s="201"/>
      <c r="Z263" s="196">
        <f t="shared" si="47"/>
        <v>47015.464202516669</v>
      </c>
      <c r="AA263" s="201"/>
      <c r="AB263" s="265">
        <f>VLOOKUP(L263,TIP!$A$2:$B$60,2)</f>
        <v>0.82300000000000006</v>
      </c>
      <c r="AC263" s="196">
        <f t="shared" si="48"/>
        <v>35963.367915241077</v>
      </c>
      <c r="AD263" s="196">
        <f t="shared" si="49"/>
        <v>35963.367915241077</v>
      </c>
      <c r="AE263" s="196">
        <f t="shared" si="50"/>
        <v>1154.6479152410757</v>
      </c>
    </row>
    <row r="264" spans="1:31" ht="15.75">
      <c r="A264" s="189" t="s">
        <v>1098</v>
      </c>
      <c r="B264" s="190" t="s">
        <v>928</v>
      </c>
      <c r="C264" s="190" t="s">
        <v>1099</v>
      </c>
      <c r="D264" s="191" t="s">
        <v>708</v>
      </c>
      <c r="E264" s="190" t="s">
        <v>1017</v>
      </c>
      <c r="F264" s="190" t="s">
        <v>398</v>
      </c>
      <c r="G264" s="192">
        <v>38985</v>
      </c>
      <c r="H264" s="193">
        <v>39722</v>
      </c>
      <c r="I264" s="200">
        <v>39722</v>
      </c>
      <c r="J264" s="200"/>
      <c r="K264" s="195">
        <f t="shared" si="45"/>
        <v>13.756164383561643</v>
      </c>
      <c r="L264" s="195">
        <f t="shared" si="45"/>
        <v>13.756164383561643</v>
      </c>
      <c r="M264" s="260">
        <v>35678.94</v>
      </c>
      <c r="N264" s="194" t="s">
        <v>363</v>
      </c>
      <c r="O264" s="196">
        <v>25882</v>
      </c>
      <c r="P264" s="196">
        <v>31226</v>
      </c>
      <c r="Q264" s="196">
        <v>36570</v>
      </c>
      <c r="R264" s="197">
        <f t="shared" si="46"/>
        <v>1.3785232980449735</v>
      </c>
      <c r="S264" s="197">
        <f>M264/P264</f>
        <v>1.1426035995644657</v>
      </c>
      <c r="T264" s="201"/>
      <c r="U264" s="188">
        <v>66</v>
      </c>
      <c r="V264" s="210">
        <f>VLOOKUP(U264,'Prop Grds'!$A$2:$D$46,2)</f>
        <v>34958.316321011982</v>
      </c>
      <c r="W264" s="210">
        <f>VLOOKUP(U264,'Prop Grds'!$A$2:$D$46,3)</f>
        <v>43697.895401264977</v>
      </c>
      <c r="X264" s="210">
        <f>VLOOKUP(U264,'Prop Grds'!$A$2:$D$46,4)</f>
        <v>52437.474481517973</v>
      </c>
      <c r="Y264" s="201"/>
      <c r="Z264" s="196">
        <f t="shared" si="47"/>
        <v>48190.853508940862</v>
      </c>
      <c r="AA264" s="201"/>
      <c r="AB264" s="265">
        <f>VLOOKUP(L264,TIP!$A$2:$B$60,2)</f>
        <v>1</v>
      </c>
      <c r="AC264" s="196">
        <f t="shared" si="48"/>
        <v>43697.895401264977</v>
      </c>
      <c r="AD264" s="196">
        <f t="shared" si="49"/>
        <v>43697.895401264977</v>
      </c>
      <c r="AE264" s="196">
        <f t="shared" si="50"/>
        <v>8018.9554012649751</v>
      </c>
    </row>
    <row r="265" spans="1:31" ht="15.75">
      <c r="A265" s="189" t="s">
        <v>1100</v>
      </c>
      <c r="B265" s="190" t="s">
        <v>1101</v>
      </c>
      <c r="C265" s="190" t="s">
        <v>1102</v>
      </c>
      <c r="D265" s="191" t="s">
        <v>333</v>
      </c>
      <c r="E265" s="190" t="s">
        <v>1017</v>
      </c>
      <c r="F265" s="190" t="s">
        <v>398</v>
      </c>
      <c r="G265" s="192">
        <v>43437</v>
      </c>
      <c r="H265" s="193">
        <v>43437</v>
      </c>
      <c r="I265" s="200">
        <v>43437</v>
      </c>
      <c r="J265" s="200"/>
      <c r="K265" s="195">
        <f t="shared" si="45"/>
        <v>3.5780821917808221</v>
      </c>
      <c r="L265" s="195">
        <f t="shared" si="45"/>
        <v>3.5780821917808221</v>
      </c>
      <c r="M265" s="260">
        <v>33959.72</v>
      </c>
      <c r="N265" s="194" t="s">
        <v>363</v>
      </c>
      <c r="O265" s="196">
        <v>25882</v>
      </c>
      <c r="P265" s="196">
        <v>31226</v>
      </c>
      <c r="Q265" s="196">
        <v>36570</v>
      </c>
      <c r="R265" s="197">
        <f t="shared" si="46"/>
        <v>1.3120979831543158</v>
      </c>
      <c r="S265" s="197">
        <f>M265/P265</f>
        <v>1.0875462755396144</v>
      </c>
      <c r="T265" s="201"/>
      <c r="U265" s="188">
        <v>66</v>
      </c>
      <c r="V265" s="210">
        <f>VLOOKUP(U265,'Prop Grds'!$A$2:$D$46,2)</f>
        <v>34958.316321011982</v>
      </c>
      <c r="W265" s="210">
        <f>VLOOKUP(U265,'Prop Grds'!$A$2:$D$46,3)</f>
        <v>43697.895401264977</v>
      </c>
      <c r="X265" s="210">
        <f>VLOOKUP(U265,'Prop Grds'!$A$2:$D$46,4)</f>
        <v>52437.474481517973</v>
      </c>
      <c r="Y265" s="201"/>
      <c r="Z265" s="196">
        <f t="shared" si="47"/>
        <v>45868.736339270421</v>
      </c>
      <c r="AA265" s="201"/>
      <c r="AB265" s="265">
        <f>VLOOKUP(L265,TIP!$A$2:$B$60,2)</f>
        <v>0.87100000000000011</v>
      </c>
      <c r="AC265" s="196">
        <f t="shared" si="48"/>
        <v>38060.8668945018</v>
      </c>
      <c r="AD265" s="196">
        <f t="shared" si="49"/>
        <v>38060.8668945018</v>
      </c>
      <c r="AE265" s="196">
        <f t="shared" si="50"/>
        <v>4101.1468945017987</v>
      </c>
    </row>
    <row r="266" spans="1:31" ht="15.75">
      <c r="I266" s="200"/>
      <c r="J266" s="200"/>
      <c r="T266" s="201"/>
      <c r="V266" s="210"/>
      <c r="W266" s="210"/>
      <c r="X266" s="210"/>
      <c r="Y266" s="201"/>
      <c r="AA266" s="201"/>
    </row>
    <row r="267" spans="1:31" ht="15.75">
      <c r="T267" s="201"/>
      <c r="V267" s="210"/>
      <c r="W267" s="210"/>
      <c r="X267" s="210"/>
      <c r="Y267" s="201"/>
      <c r="AA267" s="201"/>
    </row>
    <row r="268" spans="1:31" ht="15.75">
      <c r="A268" s="189" t="s">
        <v>1104</v>
      </c>
      <c r="E268" s="190" t="s">
        <v>1105</v>
      </c>
      <c r="F268" s="190" t="s">
        <v>1106</v>
      </c>
      <c r="G268" s="192">
        <v>44326</v>
      </c>
      <c r="H268" s="193">
        <v>44326</v>
      </c>
      <c r="I268" s="193">
        <v>44326</v>
      </c>
      <c r="J268" s="193"/>
      <c r="K268" s="195">
        <v>0</v>
      </c>
      <c r="L268" s="195">
        <v>0</v>
      </c>
      <c r="M268" s="260">
        <v>41375</v>
      </c>
      <c r="N268" s="194" t="s">
        <v>344</v>
      </c>
      <c r="O268" s="196">
        <v>34808</v>
      </c>
      <c r="P268" s="196">
        <v>41995</v>
      </c>
      <c r="Q268" s="196">
        <v>49182</v>
      </c>
      <c r="R268" s="197">
        <f t="shared" ref="R268:R285" si="51">M268/O268</f>
        <v>1.1886635256262927</v>
      </c>
      <c r="S268" s="197">
        <f>M268/P268</f>
        <v>0.98523633765924512</v>
      </c>
      <c r="T268" s="201"/>
      <c r="U268" s="188">
        <v>71</v>
      </c>
      <c r="V268" s="210">
        <f>VLOOKUP(U268,'Prop Grds'!$A$2:$D$46,2)</f>
        <v>44829.519908247057</v>
      </c>
      <c r="W268" s="210">
        <f>VLOOKUP(U268,'Prop Grds'!$A$2:$D$46,3)</f>
        <v>56036.899885308827</v>
      </c>
      <c r="X268" s="210">
        <f>VLOOKUP(U268,'Prop Grds'!$A$2:$D$46,4)</f>
        <v>67244.279862370589</v>
      </c>
      <c r="Y268" s="201"/>
      <c r="Z268" s="196">
        <f t="shared" ref="Z268:Z285" si="52">V268*R268</f>
        <v>53287.215186271023</v>
      </c>
      <c r="AA268" s="201"/>
      <c r="AB268" s="265">
        <f>VLOOKUP(L268,TIP!$A$2:$B$60,2)</f>
        <v>0.8</v>
      </c>
      <c r="AC268" s="196">
        <f t="shared" ref="AC268:AC285" si="53">W268*AB268</f>
        <v>44829.519908247064</v>
      </c>
      <c r="AD268" s="196">
        <f t="shared" ref="AD268:AD285" si="54">IF(AC268&lt;M268,M268,AC268)</f>
        <v>44829.519908247064</v>
      </c>
      <c r="AE268" s="196">
        <f t="shared" ref="AE268:AE285" si="55">AD268-M268</f>
        <v>3454.5199082470644</v>
      </c>
    </row>
    <row r="269" spans="1:31" ht="15.75">
      <c r="A269" s="189" t="s">
        <v>1107</v>
      </c>
      <c r="B269" s="190" t="s">
        <v>998</v>
      </c>
      <c r="C269" s="190" t="s">
        <v>1108</v>
      </c>
      <c r="D269" s="191" t="s">
        <v>397</v>
      </c>
      <c r="E269" s="190" t="s">
        <v>1105</v>
      </c>
      <c r="F269" s="190" t="s">
        <v>1109</v>
      </c>
      <c r="G269" s="192">
        <v>41078</v>
      </c>
      <c r="H269" s="193">
        <v>41078</v>
      </c>
      <c r="I269" s="194" t="s">
        <v>1110</v>
      </c>
      <c r="K269" s="195">
        <f t="shared" ref="K269:L285" si="56">($J$1-H269)/365</f>
        <v>10.04109589041096</v>
      </c>
      <c r="L269" s="195">
        <f t="shared" si="56"/>
        <v>6.1479452054794521</v>
      </c>
      <c r="M269" s="260">
        <v>44557</v>
      </c>
      <c r="N269" s="194" t="s">
        <v>436</v>
      </c>
      <c r="O269" s="196">
        <v>31534</v>
      </c>
      <c r="P269" s="196">
        <v>38045</v>
      </c>
      <c r="Q269" s="196">
        <v>44557</v>
      </c>
      <c r="R269" s="197">
        <f t="shared" si="51"/>
        <v>1.4129828122027019</v>
      </c>
      <c r="S269" s="197">
        <f>M269/P269</f>
        <v>1.1711657247995795</v>
      </c>
      <c r="T269" s="201"/>
      <c r="U269" s="188">
        <v>67</v>
      </c>
      <c r="V269" s="210">
        <f>VLOOKUP(U269,'Prop Grds'!$A$2:$D$46,2)</f>
        <v>36741.190453383591</v>
      </c>
      <c r="W269" s="210">
        <f>VLOOKUP(U269,'Prop Grds'!$A$2:$D$46,3)</f>
        <v>45926.488066729493</v>
      </c>
      <c r="X269" s="210">
        <f>VLOOKUP(U269,'Prop Grds'!$A$2:$D$46,4)</f>
        <v>55111.785680075387</v>
      </c>
      <c r="Y269" s="201"/>
      <c r="Z269" s="196">
        <f t="shared" si="52"/>
        <v>51914.670610497014</v>
      </c>
      <c r="AA269" s="201"/>
      <c r="AB269" s="265">
        <f>VLOOKUP(L269,TIP!$A$2:$B$60,2)</f>
        <v>0.94300000000000017</v>
      </c>
      <c r="AC269" s="196">
        <f t="shared" si="53"/>
        <v>43308.67824692592</v>
      </c>
      <c r="AD269" s="196">
        <f t="shared" si="54"/>
        <v>44557</v>
      </c>
      <c r="AE269" s="196">
        <f t="shared" si="55"/>
        <v>0</v>
      </c>
    </row>
    <row r="270" spans="1:31" ht="15.75">
      <c r="T270" s="201"/>
      <c r="V270" s="210"/>
      <c r="W270" s="210"/>
      <c r="X270" s="210"/>
      <c r="Y270" s="201"/>
      <c r="AA270" s="201"/>
    </row>
    <row r="271" spans="1:31" ht="15.75">
      <c r="T271" s="201"/>
      <c r="V271" s="210"/>
      <c r="W271" s="210"/>
      <c r="X271" s="210"/>
      <c r="Y271" s="201"/>
      <c r="AA271" s="201"/>
    </row>
    <row r="272" spans="1:31" ht="15.75">
      <c r="A272" s="189" t="s">
        <v>1111</v>
      </c>
      <c r="B272" s="190" t="s">
        <v>1112</v>
      </c>
      <c r="C272" s="190" t="s">
        <v>1113</v>
      </c>
      <c r="D272" s="191" t="s">
        <v>388</v>
      </c>
      <c r="E272" s="190" t="s">
        <v>1114</v>
      </c>
      <c r="F272" s="190" t="s">
        <v>1115</v>
      </c>
      <c r="G272" s="192">
        <v>43990</v>
      </c>
      <c r="H272" s="193">
        <v>43990</v>
      </c>
      <c r="I272" s="193">
        <v>43990</v>
      </c>
      <c r="J272" s="193"/>
      <c r="K272" s="195">
        <f t="shared" si="56"/>
        <v>2.0630136986301371</v>
      </c>
      <c r="L272" s="195">
        <f t="shared" si="56"/>
        <v>2.0630136986301371</v>
      </c>
      <c r="M272" s="260">
        <v>36569</v>
      </c>
      <c r="N272" s="194" t="s">
        <v>949</v>
      </c>
      <c r="O272" s="196">
        <v>28568</v>
      </c>
      <c r="P272" s="196">
        <v>34467</v>
      </c>
      <c r="Q272" s="196">
        <v>40365</v>
      </c>
      <c r="R272" s="197">
        <f t="shared" si="51"/>
        <v>1.280068608232988</v>
      </c>
      <c r="S272" s="197">
        <f>M272/P272</f>
        <v>1.0609858705428381</v>
      </c>
      <c r="T272" s="201"/>
      <c r="U272" s="188">
        <v>65</v>
      </c>
      <c r="V272" s="210">
        <f>VLOOKUP(U272,'Prop Grds'!$A$2:$D$46,2)</f>
        <v>33261.956537594655</v>
      </c>
      <c r="W272" s="210">
        <f>VLOOKUP(U272,'Prop Grds'!$A$2:$D$46,3)</f>
        <v>41577.445671993322</v>
      </c>
      <c r="X272" s="210">
        <f>VLOOKUP(U272,'Prop Grds'!$A$2:$D$46,4)</f>
        <v>49892.934806391982</v>
      </c>
      <c r="Y272" s="201"/>
      <c r="Z272" s="196">
        <f t="shared" si="52"/>
        <v>42577.586412184923</v>
      </c>
      <c r="AA272" s="201"/>
      <c r="AB272" s="265">
        <f>VLOOKUP(L272,TIP!$A$2:$B$60,2)</f>
        <v>0.84700000000000009</v>
      </c>
      <c r="AC272" s="196">
        <f t="shared" si="53"/>
        <v>35216.09648417835</v>
      </c>
      <c r="AD272" s="196">
        <f t="shared" si="54"/>
        <v>36569</v>
      </c>
      <c r="AE272" s="196">
        <f t="shared" si="55"/>
        <v>0</v>
      </c>
    </row>
    <row r="273" spans="1:32" ht="15.75">
      <c r="A273" s="189" t="s">
        <v>1116</v>
      </c>
      <c r="B273" s="190" t="s">
        <v>1117</v>
      </c>
      <c r="C273" s="190" t="s">
        <v>1118</v>
      </c>
      <c r="D273" s="191" t="s">
        <v>348</v>
      </c>
      <c r="E273" s="190" t="s">
        <v>1114</v>
      </c>
      <c r="F273" s="190" t="s">
        <v>1115</v>
      </c>
      <c r="G273" s="192">
        <v>38191</v>
      </c>
      <c r="H273" s="193">
        <v>38191</v>
      </c>
      <c r="I273" s="193">
        <v>38191</v>
      </c>
      <c r="J273" s="193"/>
      <c r="K273" s="195">
        <f t="shared" si="56"/>
        <v>17.950684931506849</v>
      </c>
      <c r="L273" s="195">
        <f t="shared" si="56"/>
        <v>17.950684931506849</v>
      </c>
      <c r="M273" s="260">
        <v>39381</v>
      </c>
      <c r="N273" s="194" t="s">
        <v>949</v>
      </c>
      <c r="O273" s="196">
        <v>28568</v>
      </c>
      <c r="P273" s="196">
        <v>34467</v>
      </c>
      <c r="Q273" s="196">
        <v>40365</v>
      </c>
      <c r="R273" s="197">
        <f t="shared" si="51"/>
        <v>1.3785004200504061</v>
      </c>
      <c r="S273" s="197">
        <f>M273/P273</f>
        <v>1.1425711550178432</v>
      </c>
      <c r="T273" s="201"/>
      <c r="U273" s="188">
        <v>65</v>
      </c>
      <c r="V273" s="210">
        <f>VLOOKUP(U273,'Prop Grds'!$A$2:$D$46,2)</f>
        <v>33261.956537594655</v>
      </c>
      <c r="W273" s="210">
        <f>VLOOKUP(U273,'Prop Grds'!$A$2:$D$46,3)</f>
        <v>41577.445671993322</v>
      </c>
      <c r="X273" s="210">
        <f>VLOOKUP(U273,'Prop Grds'!$A$2:$D$46,4)</f>
        <v>49892.934806391982</v>
      </c>
      <c r="Y273" s="201"/>
      <c r="Z273" s="196">
        <f t="shared" si="52"/>
        <v>45851.62105877258</v>
      </c>
      <c r="AA273" s="201"/>
      <c r="AB273" s="265">
        <f>VLOOKUP(L273,TIP!$A$2:$B$60,2)</f>
        <v>1</v>
      </c>
      <c r="AC273" s="196">
        <f t="shared" si="53"/>
        <v>41577.445671993322</v>
      </c>
      <c r="AD273" s="196">
        <f t="shared" si="54"/>
        <v>41577.445671993322</v>
      </c>
      <c r="AE273" s="196">
        <f t="shared" si="55"/>
        <v>2196.4456719933223</v>
      </c>
    </row>
    <row r="274" spans="1:32" ht="15.75">
      <c r="E274" s="190" t="s">
        <v>1114</v>
      </c>
      <c r="F274" s="190" t="s">
        <v>1236</v>
      </c>
      <c r="I274" s="193"/>
      <c r="J274" s="193"/>
      <c r="N274" s="194" t="s">
        <v>1237</v>
      </c>
      <c r="T274" s="201"/>
      <c r="U274" s="188">
        <v>62</v>
      </c>
      <c r="V274" s="210"/>
      <c r="W274" s="210"/>
      <c r="X274" s="210"/>
      <c r="Y274" s="201"/>
      <c r="AA274" s="201"/>
    </row>
    <row r="275" spans="1:32" ht="15.75">
      <c r="I275" s="193"/>
      <c r="J275" s="193"/>
      <c r="T275" s="201"/>
      <c r="V275" s="210"/>
      <c r="W275" s="210"/>
      <c r="X275" s="210"/>
      <c r="Y275" s="201"/>
      <c r="AA275" s="201"/>
    </row>
    <row r="276" spans="1:32" ht="15.75">
      <c r="A276" s="189" t="s">
        <v>1119</v>
      </c>
      <c r="B276" s="190" t="s">
        <v>577</v>
      </c>
      <c r="C276" s="190" t="s">
        <v>1120</v>
      </c>
      <c r="D276" s="191" t="s">
        <v>352</v>
      </c>
      <c r="E276" s="190" t="s">
        <v>1121</v>
      </c>
      <c r="F276" s="190" t="s">
        <v>1122</v>
      </c>
      <c r="G276" s="192">
        <v>36774</v>
      </c>
      <c r="H276" s="193">
        <v>36774</v>
      </c>
      <c r="I276" s="194" t="s">
        <v>1123</v>
      </c>
      <c r="K276" s="195">
        <f t="shared" si="56"/>
        <v>21.832876712328765</v>
      </c>
      <c r="L276" s="195">
        <f t="shared" si="56"/>
        <v>1.9671232876712328</v>
      </c>
      <c r="M276" s="260">
        <v>69491</v>
      </c>
      <c r="N276" s="194" t="s">
        <v>1124</v>
      </c>
      <c r="O276" s="196">
        <v>57034</v>
      </c>
      <c r="P276" s="196">
        <v>68811</v>
      </c>
      <c r="Q276" s="196">
        <v>80588</v>
      </c>
      <c r="R276" s="197">
        <f t="shared" si="51"/>
        <v>1.2184135778658345</v>
      </c>
      <c r="S276" s="197">
        <f t="shared" ref="S276:S282" si="57">M276/P276</f>
        <v>1.0098821409367689</v>
      </c>
      <c r="T276" s="201"/>
      <c r="U276" s="188">
        <v>81</v>
      </c>
      <c r="V276" s="210">
        <f>VLOOKUP(U276,'Prop Grds'!$A$2:$D$46,2)</f>
        <v>73721.005185987407</v>
      </c>
      <c r="W276" s="210">
        <f>VLOOKUP(U276,'Prop Grds'!$A$2:$D$46,3)</f>
        <v>92151.256482484256</v>
      </c>
      <c r="X276" s="210">
        <f>VLOOKUP(U276,'Prop Grds'!$A$2:$D$46,4)</f>
        <v>110581.50777898112</v>
      </c>
      <c r="Y276" s="201"/>
      <c r="Z276" s="196">
        <f t="shared" si="52"/>
        <v>89822.673692524651</v>
      </c>
      <c r="AA276" s="201"/>
      <c r="AB276" s="265">
        <f>VLOOKUP(L276,TIP!$A$2:$B$60,2)</f>
        <v>0.82300000000000006</v>
      </c>
      <c r="AC276" s="196">
        <f t="shared" si="53"/>
        <v>75840.48408508455</v>
      </c>
      <c r="AD276" s="196">
        <f t="shared" si="54"/>
        <v>75840.48408508455</v>
      </c>
      <c r="AE276" s="196">
        <f t="shared" si="55"/>
        <v>6349.4840850845503</v>
      </c>
    </row>
    <row r="277" spans="1:32" ht="15.75">
      <c r="A277" s="189" t="s">
        <v>1125</v>
      </c>
      <c r="B277" s="190" t="s">
        <v>632</v>
      </c>
      <c r="C277" s="190" t="s">
        <v>754</v>
      </c>
      <c r="D277" s="191" t="s">
        <v>534</v>
      </c>
      <c r="E277" s="190" t="s">
        <v>1121</v>
      </c>
      <c r="F277" s="190" t="s">
        <v>1126</v>
      </c>
      <c r="G277" s="192">
        <v>38411</v>
      </c>
      <c r="H277" s="193">
        <v>38411</v>
      </c>
      <c r="I277" s="194" t="s">
        <v>1123</v>
      </c>
      <c r="K277" s="195">
        <f t="shared" si="56"/>
        <v>17.347945205479451</v>
      </c>
      <c r="L277" s="195">
        <f t="shared" si="56"/>
        <v>1.9671232876712328</v>
      </c>
      <c r="M277" s="260">
        <v>58461</v>
      </c>
      <c r="N277" s="194" t="s">
        <v>760</v>
      </c>
      <c r="O277" s="196">
        <v>49181</v>
      </c>
      <c r="P277" s="196">
        <v>59336</v>
      </c>
      <c r="Q277" s="196">
        <v>69492</v>
      </c>
      <c r="R277" s="197">
        <f t="shared" si="51"/>
        <v>1.1886907545596876</v>
      </c>
      <c r="S277" s="197">
        <f t="shared" si="57"/>
        <v>0.98525347175407851</v>
      </c>
      <c r="T277" s="201"/>
      <c r="U277" s="188">
        <v>74</v>
      </c>
      <c r="V277" s="210">
        <f>VLOOKUP(U277,'Prop Grds'!$A$2:$D$46,2)</f>
        <v>52044.187878698256</v>
      </c>
      <c r="W277" s="210">
        <f>VLOOKUP(U277,'Prop Grds'!$A$2:$D$46,3)</f>
        <v>65055.23484837282</v>
      </c>
      <c r="X277" s="210">
        <f>VLOOKUP(U277,'Prop Grds'!$A$2:$D$46,4)</f>
        <v>78066.281818047384</v>
      </c>
      <c r="Y277" s="201"/>
      <c r="Z277" s="196">
        <f t="shared" si="52"/>
        <v>61864.444959975983</v>
      </c>
      <c r="AA277" s="201"/>
      <c r="AB277" s="265">
        <f>VLOOKUP(L277,TIP!$A$2:$B$60,2)</f>
        <v>0.82300000000000006</v>
      </c>
      <c r="AC277" s="196">
        <f t="shared" si="53"/>
        <v>53540.458280210834</v>
      </c>
      <c r="AD277" s="196">
        <f t="shared" si="54"/>
        <v>58461</v>
      </c>
      <c r="AE277" s="196">
        <f t="shared" si="55"/>
        <v>0</v>
      </c>
    </row>
    <row r="278" spans="1:32" ht="15.75">
      <c r="A278" s="189" t="s">
        <v>1127</v>
      </c>
      <c r="E278" s="190" t="s">
        <v>1121</v>
      </c>
      <c r="F278" s="190" t="s">
        <v>1128</v>
      </c>
      <c r="G278" s="192">
        <v>43367</v>
      </c>
      <c r="H278" s="193">
        <v>43367</v>
      </c>
      <c r="I278" s="194" t="s">
        <v>1103</v>
      </c>
      <c r="K278" s="195">
        <v>0</v>
      </c>
      <c r="L278" s="195">
        <v>0</v>
      </c>
      <c r="M278" s="260">
        <v>45670</v>
      </c>
      <c r="N278" s="194" t="s">
        <v>421</v>
      </c>
      <c r="O278" s="196">
        <v>38421</v>
      </c>
      <c r="P278" s="196">
        <v>46354</v>
      </c>
      <c r="Q278" s="196">
        <v>54288</v>
      </c>
      <c r="R278" s="197">
        <f t="shared" si="51"/>
        <v>1.1886728611957003</v>
      </c>
      <c r="S278" s="197">
        <f t="shared" si="57"/>
        <v>0.9852439918885102</v>
      </c>
      <c r="T278" s="201"/>
      <c r="U278" s="188">
        <v>70</v>
      </c>
      <c r="V278" s="210">
        <f>VLOOKUP(U278,'Prop Grds'!$A$2:$D$46,2)</f>
        <v>42654.157857513856</v>
      </c>
      <c r="W278" s="210">
        <f>VLOOKUP(U278,'Prop Grds'!$A$2:$D$46,3)</f>
        <v>53317.697321892323</v>
      </c>
      <c r="X278" s="210">
        <f>VLOOKUP(U278,'Prop Grds'!$A$2:$D$46,4)</f>
        <v>63981.236786270783</v>
      </c>
      <c r="Y278" s="201"/>
      <c r="Z278" s="196">
        <f t="shared" si="52"/>
        <v>50701.839862384055</v>
      </c>
      <c r="AA278" s="201"/>
      <c r="AB278" s="265">
        <f>VLOOKUP(L278,TIP!$A$2:$B$60,2)</f>
        <v>0.8</v>
      </c>
      <c r="AC278" s="196">
        <f t="shared" si="53"/>
        <v>42654.157857513863</v>
      </c>
      <c r="AD278" s="196">
        <f t="shared" si="54"/>
        <v>45670</v>
      </c>
      <c r="AE278" s="196">
        <f t="shared" si="55"/>
        <v>0</v>
      </c>
    </row>
    <row r="279" spans="1:32" ht="15.75">
      <c r="A279" s="189" t="s">
        <v>1129</v>
      </c>
      <c r="B279" s="190" t="s">
        <v>830</v>
      </c>
      <c r="C279" s="190" t="s">
        <v>1130</v>
      </c>
      <c r="D279" s="191" t="s">
        <v>333</v>
      </c>
      <c r="E279" s="190" t="s">
        <v>1121</v>
      </c>
      <c r="F279" s="190" t="s">
        <v>1131</v>
      </c>
      <c r="G279" s="192">
        <v>36766</v>
      </c>
      <c r="H279" s="193">
        <v>36766</v>
      </c>
      <c r="I279" s="194" t="s">
        <v>468</v>
      </c>
      <c r="K279" s="195">
        <f t="shared" si="56"/>
        <v>21.854794520547944</v>
      </c>
      <c r="L279" s="195">
        <f t="shared" si="56"/>
        <v>0.39452054794520547</v>
      </c>
      <c r="M279" s="260">
        <v>42410</v>
      </c>
      <c r="N279" s="194" t="s">
        <v>363</v>
      </c>
      <c r="O279" s="196">
        <v>30015</v>
      </c>
      <c r="P279" s="196">
        <v>36212</v>
      </c>
      <c r="Q279" s="196">
        <v>42410</v>
      </c>
      <c r="R279" s="197">
        <f t="shared" si="51"/>
        <v>1.4129601865733801</v>
      </c>
      <c r="S279" s="197">
        <f t="shared" si="57"/>
        <v>1.1711587319120733</v>
      </c>
      <c r="T279" s="201"/>
      <c r="U279" s="188">
        <v>66</v>
      </c>
      <c r="V279" s="210">
        <f>VLOOKUP(U279,'Prop Grds'!$A$2:$D$46,2)</f>
        <v>34958.316321011982</v>
      </c>
      <c r="W279" s="210">
        <f>VLOOKUP(U279,'Prop Grds'!$A$2:$D$46,3)</f>
        <v>43697.895401264977</v>
      </c>
      <c r="X279" s="210">
        <f>VLOOKUP(U279,'Prop Grds'!$A$2:$D$46,4)</f>
        <v>52437.474481517973</v>
      </c>
      <c r="Y279" s="201"/>
      <c r="Z279" s="196">
        <f t="shared" si="52"/>
        <v>49394.70915122833</v>
      </c>
      <c r="AA279" s="201"/>
      <c r="AB279" s="265">
        <f>VLOOKUP(L279,TIP!$A$2:$B$60,2)</f>
        <v>0.8</v>
      </c>
      <c r="AC279" s="196">
        <f t="shared" si="53"/>
        <v>34958.316321011982</v>
      </c>
      <c r="AD279" s="196">
        <f t="shared" si="54"/>
        <v>42410</v>
      </c>
      <c r="AE279" s="196">
        <f t="shared" si="55"/>
        <v>0</v>
      </c>
    </row>
    <row r="280" spans="1:32" ht="15.75">
      <c r="A280" s="189" t="s">
        <v>1132</v>
      </c>
      <c r="B280" s="190" t="s">
        <v>1133</v>
      </c>
      <c r="C280" s="190" t="s">
        <v>1134</v>
      </c>
      <c r="D280" s="191" t="s">
        <v>333</v>
      </c>
      <c r="E280" s="190" t="s">
        <v>1121</v>
      </c>
      <c r="F280" s="190" t="s">
        <v>1135</v>
      </c>
      <c r="G280" s="192">
        <v>31615</v>
      </c>
      <c r="H280" s="193">
        <v>31615</v>
      </c>
      <c r="I280" s="193">
        <v>31615</v>
      </c>
      <c r="J280" s="193"/>
      <c r="K280" s="195">
        <f t="shared" si="56"/>
        <v>35.967123287671235</v>
      </c>
      <c r="L280" s="195">
        <f t="shared" si="56"/>
        <v>35.967123287671235</v>
      </c>
      <c r="M280" s="260">
        <v>40364</v>
      </c>
      <c r="N280" s="194" t="s">
        <v>811</v>
      </c>
      <c r="O280" s="196">
        <v>27190</v>
      </c>
      <c r="P280" s="196">
        <v>32804</v>
      </c>
      <c r="Q280" s="196">
        <v>38419</v>
      </c>
      <c r="R280" s="197">
        <f t="shared" si="51"/>
        <v>1.4845163663111438</v>
      </c>
      <c r="S280" s="197">
        <f t="shared" si="57"/>
        <v>1.2304597000365809</v>
      </c>
      <c r="T280" s="201"/>
      <c r="U280" s="188">
        <v>64</v>
      </c>
      <c r="V280" s="210">
        <f>VLOOKUP(U280,'Prop Grds'!$A$2:$D$46,2)</f>
        <v>31647.912975827454</v>
      </c>
      <c r="W280" s="210">
        <f>VLOOKUP(U280,'Prop Grds'!$A$2:$D$46,3)</f>
        <v>39559.891219784316</v>
      </c>
      <c r="X280" s="210">
        <f>VLOOKUP(U280,'Prop Grds'!$A$2:$D$46,4)</f>
        <v>47471.869463741183</v>
      </c>
      <c r="Y280" s="201"/>
      <c r="Z280" s="196">
        <f t="shared" si="52"/>
        <v>46981.84477220667</v>
      </c>
      <c r="AA280" s="201"/>
      <c r="AB280" s="265">
        <f>VLOOKUP(L280,TIP!$A$2:$B$60,2)</f>
        <v>1</v>
      </c>
      <c r="AC280" s="196">
        <f t="shared" si="53"/>
        <v>39559.891219784316</v>
      </c>
      <c r="AD280" s="196">
        <f t="shared" si="54"/>
        <v>40364</v>
      </c>
      <c r="AE280" s="196">
        <f t="shared" si="55"/>
        <v>0</v>
      </c>
    </row>
    <row r="281" spans="1:32" ht="15.75">
      <c r="A281" s="189" t="s">
        <v>1136</v>
      </c>
      <c r="B281" s="190" t="s">
        <v>1137</v>
      </c>
      <c r="C281" s="190" t="s">
        <v>1138</v>
      </c>
      <c r="D281" s="191" t="s">
        <v>360</v>
      </c>
      <c r="E281" s="190" t="s">
        <v>1121</v>
      </c>
      <c r="F281" s="190" t="s">
        <v>1139</v>
      </c>
      <c r="G281" s="192">
        <v>42632</v>
      </c>
      <c r="H281" s="193">
        <v>42632</v>
      </c>
      <c r="I281" s="194" t="s">
        <v>1140</v>
      </c>
      <c r="K281" s="195">
        <f t="shared" si="56"/>
        <v>5.7835616438356166</v>
      </c>
      <c r="L281" s="195">
        <f t="shared" si="56"/>
        <v>0.39452054794520547</v>
      </c>
      <c r="M281" s="260">
        <v>35676</v>
      </c>
      <c r="N281" s="194" t="s">
        <v>811</v>
      </c>
      <c r="O281" s="196">
        <v>27190</v>
      </c>
      <c r="P281" s="196">
        <v>32804</v>
      </c>
      <c r="Q281" s="196">
        <v>38419</v>
      </c>
      <c r="R281" s="197">
        <f t="shared" si="51"/>
        <v>1.3121000367782274</v>
      </c>
      <c r="S281" s="197">
        <f t="shared" si="57"/>
        <v>1.0875502987440555</v>
      </c>
      <c r="T281" s="201"/>
      <c r="U281" s="188">
        <v>64</v>
      </c>
      <c r="V281" s="210">
        <f>VLOOKUP(U281,'Prop Grds'!$A$2:$D$46,2)</f>
        <v>31647.912975827454</v>
      </c>
      <c r="W281" s="210">
        <f>VLOOKUP(U281,'Prop Grds'!$A$2:$D$46,3)</f>
        <v>39559.891219784316</v>
      </c>
      <c r="X281" s="210">
        <f>VLOOKUP(U281,'Prop Grds'!$A$2:$D$46,4)</f>
        <v>47471.869463741183</v>
      </c>
      <c r="Y281" s="201"/>
      <c r="Z281" s="196">
        <f t="shared" si="52"/>
        <v>41525.227779537345</v>
      </c>
      <c r="AA281" s="201"/>
      <c r="AB281" s="265">
        <f>VLOOKUP(L281,TIP!$A$2:$B$60,2)</f>
        <v>0.8</v>
      </c>
      <c r="AC281" s="196">
        <f t="shared" si="53"/>
        <v>31647.912975827454</v>
      </c>
      <c r="AD281" s="196">
        <f t="shared" si="54"/>
        <v>35676</v>
      </c>
      <c r="AE281" s="196">
        <f t="shared" si="55"/>
        <v>0</v>
      </c>
    </row>
    <row r="282" spans="1:32" ht="15.75">
      <c r="A282" s="189" t="s">
        <v>1141</v>
      </c>
      <c r="B282" s="190" t="s">
        <v>1142</v>
      </c>
      <c r="C282" s="190" t="s">
        <v>824</v>
      </c>
      <c r="D282" s="191" t="s">
        <v>392</v>
      </c>
      <c r="E282" s="190" t="s">
        <v>1121</v>
      </c>
      <c r="F282" s="190" t="s">
        <v>1143</v>
      </c>
      <c r="G282" s="192">
        <v>38180</v>
      </c>
      <c r="H282" s="193">
        <v>38180</v>
      </c>
      <c r="I282" s="193">
        <v>38180</v>
      </c>
      <c r="J282" s="193"/>
      <c r="K282" s="195">
        <f t="shared" si="56"/>
        <v>17.980821917808218</v>
      </c>
      <c r="L282" s="195">
        <f t="shared" si="56"/>
        <v>17.980821917808218</v>
      </c>
      <c r="M282" s="260">
        <v>37485</v>
      </c>
      <c r="N282" s="194" t="s">
        <v>400</v>
      </c>
      <c r="O282" s="196">
        <v>25882</v>
      </c>
      <c r="P282" s="196">
        <v>31226</v>
      </c>
      <c r="Q282" s="196">
        <v>36570</v>
      </c>
      <c r="R282" s="197">
        <f t="shared" si="51"/>
        <v>1.448303840506916</v>
      </c>
      <c r="S282" s="197">
        <f t="shared" si="57"/>
        <v>1.2004419394094665</v>
      </c>
      <c r="T282" s="201"/>
      <c r="U282" s="188">
        <v>63</v>
      </c>
      <c r="V282" s="210">
        <f>VLOOKUP(U282,'Prop Grds'!$A$2:$D$46,2)</f>
        <v>30112.191223432405</v>
      </c>
      <c r="W282" s="210">
        <f>VLOOKUP(U282,'Prop Grds'!$A$2:$D$46,3)</f>
        <v>37640.239029290504</v>
      </c>
      <c r="X282" s="210">
        <f>VLOOKUP(U282,'Prop Grds'!$A$2:$D$46,4)</f>
        <v>45168.28683514861</v>
      </c>
      <c r="Y282" s="201"/>
      <c r="Z282" s="196">
        <f t="shared" si="52"/>
        <v>43611.6021949758</v>
      </c>
      <c r="AA282" s="201"/>
      <c r="AB282" s="265">
        <f>VLOOKUP(L282,TIP!$A$2:$B$60,2)</f>
        <v>1</v>
      </c>
      <c r="AC282" s="196">
        <f t="shared" si="53"/>
        <v>37640.239029290504</v>
      </c>
      <c r="AD282" s="196">
        <f t="shared" si="54"/>
        <v>37640.239029290504</v>
      </c>
      <c r="AE282" s="196">
        <f t="shared" si="55"/>
        <v>155.23902929050382</v>
      </c>
    </row>
    <row r="283" spans="1:32" ht="15.75">
      <c r="I283" s="193"/>
      <c r="J283" s="193"/>
      <c r="T283" s="201"/>
      <c r="V283" s="210"/>
      <c r="W283" s="210"/>
      <c r="X283" s="210"/>
      <c r="Y283" s="201"/>
      <c r="AA283" s="201"/>
    </row>
    <row r="284" spans="1:32" ht="15.75">
      <c r="I284" s="193"/>
      <c r="J284" s="193"/>
      <c r="T284" s="201"/>
      <c r="V284" s="210"/>
      <c r="W284" s="210"/>
      <c r="X284" s="210"/>
      <c r="Y284" s="201"/>
      <c r="AA284" s="201"/>
    </row>
    <row r="285" spans="1:32" ht="15.75">
      <c r="A285" s="189" t="s">
        <v>1144</v>
      </c>
      <c r="B285" s="190" t="s">
        <v>1145</v>
      </c>
      <c r="C285" s="190" t="s">
        <v>1146</v>
      </c>
      <c r="D285" s="191" t="s">
        <v>352</v>
      </c>
      <c r="E285" s="190" t="s">
        <v>1147</v>
      </c>
      <c r="F285" s="190" t="s">
        <v>1148</v>
      </c>
      <c r="G285" s="192">
        <v>43726</v>
      </c>
      <c r="H285" s="193">
        <v>43726</v>
      </c>
      <c r="I285" s="193">
        <v>43726</v>
      </c>
      <c r="J285" s="193"/>
      <c r="K285" s="195">
        <f t="shared" si="56"/>
        <v>2.7863013698630139</v>
      </c>
      <c r="L285" s="195">
        <f t="shared" si="56"/>
        <v>2.7863013698630139</v>
      </c>
      <c r="M285" s="260">
        <v>50410.96</v>
      </c>
      <c r="N285" s="194" t="s">
        <v>580</v>
      </c>
      <c r="O285" s="196">
        <v>42408</v>
      </c>
      <c r="P285" s="196">
        <v>51165</v>
      </c>
      <c r="Q285" s="196">
        <v>59922</v>
      </c>
      <c r="R285" s="197">
        <f t="shared" si="51"/>
        <v>1.1887134502923977</v>
      </c>
      <c r="S285" s="197">
        <f>M285/P285</f>
        <v>0.98526258184305671</v>
      </c>
      <c r="T285" s="201"/>
      <c r="U285" s="188">
        <v>72</v>
      </c>
      <c r="V285" s="210">
        <f>VLOOKUP(U285,'Prop Grds'!$A$2:$D$46,2)</f>
        <v>47115.825423567658</v>
      </c>
      <c r="W285" s="210">
        <f>VLOOKUP(U285,'Prop Grds'!$A$2:$D$46,3)</f>
        <v>58894.781779459568</v>
      </c>
      <c r="X285" s="210">
        <f>VLOOKUP(U285,'Prop Grds'!$A$2:$D$46,4)</f>
        <v>70673.738135351479</v>
      </c>
      <c r="Y285" s="201"/>
      <c r="Z285" s="196">
        <f t="shared" si="52"/>
        <v>56007.215402623384</v>
      </c>
      <c r="AA285" s="201"/>
      <c r="AB285" s="265">
        <f>VLOOKUP(L285,TIP!$A$2:$B$60,2)</f>
        <v>0.84700000000000009</v>
      </c>
      <c r="AC285" s="196">
        <f t="shared" si="53"/>
        <v>49883.88016720226</v>
      </c>
      <c r="AD285" s="196">
        <f t="shared" si="54"/>
        <v>50410.96</v>
      </c>
      <c r="AE285" s="196">
        <f t="shared" si="55"/>
        <v>0</v>
      </c>
    </row>
    <row r="286" spans="1:32">
      <c r="T286" s="201"/>
      <c r="Y286" s="201"/>
      <c r="AA286" s="201"/>
    </row>
    <row r="287" spans="1:32" ht="6" customHeight="1">
      <c r="A287" s="231"/>
      <c r="B287" s="232"/>
      <c r="C287" s="232"/>
      <c r="D287" s="233"/>
      <c r="E287" s="232"/>
      <c r="F287" s="232"/>
      <c r="G287" s="234"/>
      <c r="H287" s="235"/>
      <c r="I287" s="236"/>
      <c r="J287" s="236"/>
      <c r="K287" s="237"/>
      <c r="L287" s="237"/>
      <c r="M287" s="261"/>
      <c r="N287" s="236"/>
      <c r="O287" s="238"/>
      <c r="P287" s="238"/>
      <c r="Q287" s="238"/>
      <c r="R287" s="239"/>
      <c r="S287" s="239"/>
      <c r="T287" s="201"/>
      <c r="U287" s="240"/>
      <c r="V287" s="201"/>
      <c r="W287" s="201"/>
      <c r="X287" s="201"/>
      <c r="Y287" s="201"/>
      <c r="Z287" s="238"/>
      <c r="AA287" s="201"/>
      <c r="AB287" s="266"/>
      <c r="AC287" s="238"/>
      <c r="AD287" s="238"/>
      <c r="AE287" s="238"/>
      <c r="AF287" s="201"/>
    </row>
    <row r="289" spans="9:30">
      <c r="M289" s="148">
        <f>SUM(M2:M285)</f>
        <v>10582608.970000003</v>
      </c>
      <c r="Z289" s="196">
        <f>SUM(Z2:Z285)</f>
        <v>12467447.147183791</v>
      </c>
      <c r="AD289" s="196">
        <f>SUM(AD2:AD285)</f>
        <v>11876549.583746936</v>
      </c>
    </row>
    <row r="290" spans="9:30">
      <c r="I290" s="193"/>
      <c r="J290" s="193"/>
      <c r="Z290" s="258">
        <f>M289</f>
        <v>10582608.970000003</v>
      </c>
      <c r="AD290" s="258">
        <f>M289</f>
        <v>10582608.970000003</v>
      </c>
    </row>
    <row r="291" spans="9:30">
      <c r="I291" s="193"/>
      <c r="J291" s="193"/>
      <c r="Z291" s="196">
        <f>Z289-Z290</f>
        <v>1884838.1771837883</v>
      </c>
      <c r="AD291" s="196">
        <f>AD289-AD290</f>
        <v>1293940.6137469336</v>
      </c>
    </row>
    <row r="292" spans="9:30">
      <c r="I292" s="193"/>
      <c r="J292" s="193"/>
      <c r="Z292" s="258">
        <f>Z291*25%</f>
        <v>471209.54429594707</v>
      </c>
      <c r="AB292" s="320" t="s">
        <v>1234</v>
      </c>
      <c r="AC292" s="321"/>
      <c r="AD292" s="258">
        <f>AD291*25%</f>
        <v>323485.15343673341</v>
      </c>
    </row>
    <row r="293" spans="9:30">
      <c r="I293" s="193"/>
      <c r="J293" s="193"/>
      <c r="Z293" s="259">
        <f>Z291+Z292</f>
        <v>2356047.7214797353</v>
      </c>
      <c r="AC293" s="259"/>
      <c r="AD293" s="259">
        <f>AD291+AD292</f>
        <v>1617425.767183667</v>
      </c>
    </row>
    <row r="296" spans="9:30">
      <c r="I296" s="193"/>
      <c r="J296" s="193"/>
    </row>
    <row r="297" spans="9:30">
      <c r="I297" s="193"/>
      <c r="J297" s="193"/>
    </row>
    <row r="298" spans="9:30">
      <c r="I298" s="193"/>
      <c r="J298" s="193"/>
    </row>
    <row r="299" spans="9:30">
      <c r="I299" s="193"/>
      <c r="J299" s="193"/>
    </row>
    <row r="300" spans="9:30">
      <c r="I300" s="193"/>
      <c r="J300" s="193"/>
    </row>
    <row r="301" spans="9:30">
      <c r="I301" s="193"/>
      <c r="J301" s="193"/>
    </row>
    <row r="302" spans="9:30">
      <c r="I302" s="193"/>
      <c r="J302" s="193"/>
    </row>
    <row r="303" spans="9:30">
      <c r="I303" s="193"/>
      <c r="J303" s="193"/>
    </row>
    <row r="304" spans="9:30">
      <c r="I304" s="193"/>
      <c r="J304" s="193"/>
    </row>
    <row r="305" spans="9:10">
      <c r="I305" s="193"/>
      <c r="J305" s="193"/>
    </row>
    <row r="306" spans="9:10">
      <c r="I306" s="193"/>
      <c r="J306" s="193"/>
    </row>
    <row r="307" spans="9:10">
      <c r="I307" s="193"/>
      <c r="J307" s="193"/>
    </row>
    <row r="308" spans="9:10">
      <c r="I308" s="193"/>
      <c r="J308" s="193"/>
    </row>
    <row r="309" spans="9:10">
      <c r="I309" s="193"/>
      <c r="J309" s="193"/>
    </row>
    <row r="312" spans="9:10">
      <c r="I312" s="193"/>
      <c r="J312" s="193"/>
    </row>
    <row r="313" spans="9:10">
      <c r="I313" s="193"/>
      <c r="J313" s="193"/>
    </row>
    <row r="316" spans="9:10">
      <c r="I316" s="193"/>
      <c r="J316" s="193"/>
    </row>
  </sheetData>
  <mergeCells count="1">
    <mergeCell ref="AB292:AC292"/>
  </mergeCells>
  <phoneticPr fontId="18" type="noConversion"/>
  <hyperlinks>
    <hyperlink ref="A129" r:id="rId1" xr:uid="{00000000-0004-0000-0300-000000000000}"/>
    <hyperlink ref="A35" r:id="rId2" xr:uid="{00000000-0004-0000-0300-000001000000}"/>
    <hyperlink ref="A116" r:id="rId3" xr:uid="{00000000-0004-0000-0300-000002000000}"/>
    <hyperlink ref="A119" r:id="rId4" xr:uid="{00000000-0004-0000-0300-000003000000}"/>
    <hyperlink ref="A117" r:id="rId5" xr:uid="{00000000-0004-0000-0300-000004000000}"/>
    <hyperlink ref="A212" r:id="rId6" xr:uid="{00000000-0004-0000-0300-000005000000}"/>
    <hyperlink ref="A23" r:id="rId7" display="1508" xr:uid="{00000000-0004-0000-0300-000006000000}"/>
    <hyperlink ref="A118" r:id="rId8" xr:uid="{00000000-0004-0000-0300-000007000000}"/>
    <hyperlink ref="A121" r:id="rId9" xr:uid="{00000000-0004-0000-0300-000008000000}"/>
    <hyperlink ref="A280" r:id="rId10" xr:uid="{00000000-0004-0000-0300-000009000000}"/>
    <hyperlink ref="A276" r:id="rId11" xr:uid="{00000000-0004-0000-0300-00000A000000}"/>
    <hyperlink ref="A279" r:id="rId12" xr:uid="{00000000-0004-0000-0300-00000B000000}"/>
    <hyperlink ref="A277" r:id="rId13" xr:uid="{00000000-0004-0000-0300-00000C000000}"/>
    <hyperlink ref="A282" r:id="rId14" xr:uid="{00000000-0004-0000-0300-00000D000000}"/>
    <hyperlink ref="A223" r:id="rId15" xr:uid="{00000000-0004-0000-0300-00000E000000}"/>
    <hyperlink ref="A281" r:id="rId16" xr:uid="{00000000-0004-0000-0300-00000F000000}"/>
    <hyperlink ref="A278" r:id="rId17" xr:uid="{00000000-0004-0000-0300-000010000000}"/>
    <hyperlink ref="A222" r:id="rId18" xr:uid="{00000000-0004-0000-0300-000011000000}"/>
    <hyperlink ref="A163" r:id="rId19" xr:uid="{00000000-0004-0000-0300-000012000000}"/>
    <hyperlink ref="A166" r:id="rId20" xr:uid="{00000000-0004-0000-0300-000013000000}"/>
    <hyperlink ref="A164" r:id="rId21" xr:uid="{00000000-0004-0000-0300-000014000000}"/>
    <hyperlink ref="A169" r:id="rId22" xr:uid="{00000000-0004-0000-0300-000015000000}"/>
    <hyperlink ref="A168" r:id="rId23" xr:uid="{00000000-0004-0000-0300-000016000000}"/>
    <hyperlink ref="A167" r:id="rId24" xr:uid="{00000000-0004-0000-0300-000017000000}"/>
    <hyperlink ref="A175" r:id="rId25" xr:uid="{00000000-0004-0000-0300-000018000000}"/>
    <hyperlink ref="A216" r:id="rId26" xr:uid="{00000000-0004-0000-0300-000019000000}"/>
    <hyperlink ref="A217" r:id="rId27" xr:uid="{00000000-0004-0000-0300-00001A000000}"/>
    <hyperlink ref="A219" r:id="rId28" xr:uid="{00000000-0004-0000-0300-00001B000000}"/>
    <hyperlink ref="A218" r:id="rId29" xr:uid="{00000000-0004-0000-0300-00001C000000}"/>
    <hyperlink ref="A62" r:id="rId30" xr:uid="{00000000-0004-0000-0300-00001D000000}"/>
    <hyperlink ref="A128" r:id="rId31" xr:uid="{00000000-0004-0000-0300-00001E000000}"/>
    <hyperlink ref="A63" r:id="rId32" xr:uid="{00000000-0004-0000-0300-00001F000000}"/>
    <hyperlink ref="A196" r:id="rId33" xr:uid="{00000000-0004-0000-0300-000020000000}"/>
    <hyperlink ref="A194" r:id="rId34" xr:uid="{00000000-0004-0000-0300-000021000000}"/>
    <hyperlink ref="A197" r:id="rId35" xr:uid="{00000000-0004-0000-0300-000022000000}"/>
    <hyperlink ref="A195" r:id="rId36" xr:uid="{00000000-0004-0000-0300-000023000000}"/>
    <hyperlink ref="A198" r:id="rId37" xr:uid="{00000000-0004-0000-0300-000024000000}"/>
    <hyperlink ref="A200" r:id="rId38" xr:uid="{00000000-0004-0000-0300-000025000000}"/>
    <hyperlink ref="A201" r:id="rId39" xr:uid="{00000000-0004-0000-0300-000026000000}"/>
    <hyperlink ref="A199" r:id="rId40" xr:uid="{00000000-0004-0000-0300-000027000000}"/>
    <hyperlink ref="A124" r:id="rId41" xr:uid="{00000000-0004-0000-0300-000028000000}"/>
    <hyperlink ref="A125" r:id="rId42" xr:uid="{00000000-0004-0000-0300-000029000000}"/>
    <hyperlink ref="A21" r:id="rId43" xr:uid="{00000000-0004-0000-0300-00002A000000}"/>
    <hyperlink ref="A204" r:id="rId44" xr:uid="{00000000-0004-0000-0300-00002B000000}"/>
    <hyperlink ref="A205" r:id="rId45" xr:uid="{00000000-0004-0000-0300-00002D000000}"/>
    <hyperlink ref="A111" r:id="rId46" xr:uid="{00000000-0004-0000-0300-00002E000000}"/>
    <hyperlink ref="A113" r:id="rId47" xr:uid="{00000000-0004-0000-0300-00002F000000}"/>
    <hyperlink ref="A110" r:id="rId48" xr:uid="{00000000-0004-0000-0300-000030000000}"/>
    <hyperlink ref="A112" r:id="rId49" xr:uid="{00000000-0004-0000-0300-000031000000}"/>
    <hyperlink ref="A158" r:id="rId50" xr:uid="{00000000-0004-0000-0300-000032000000}"/>
    <hyperlink ref="A159" r:id="rId51" xr:uid="{00000000-0004-0000-0300-000033000000}"/>
    <hyperlink ref="A157" r:id="rId52" xr:uid="{00000000-0004-0000-0300-000034000000}"/>
    <hyperlink ref="A165" r:id="rId53" xr:uid="{00000000-0004-0000-0300-000035000000}"/>
    <hyperlink ref="A172" r:id="rId54" xr:uid="{00000000-0004-0000-0300-000036000000}"/>
    <hyperlink ref="A177" r:id="rId55" xr:uid="{00000000-0004-0000-0300-000037000000}"/>
    <hyperlink ref="A174" r:id="rId56" xr:uid="{00000000-0004-0000-0300-000038000000}"/>
    <hyperlink ref="A269" r:id="rId57" xr:uid="{00000000-0004-0000-0300-000039000000}"/>
    <hyperlink ref="A268" r:id="rId58" xr:uid="{00000000-0004-0000-0300-00003A000000}"/>
    <hyperlink ref="A133" r:id="rId59" xr:uid="{00000000-0004-0000-0300-00003B000000}"/>
    <hyperlink ref="A144" r:id="rId60" xr:uid="{00000000-0004-0000-0300-00003C000000}"/>
    <hyperlink ref="A136" r:id="rId61" xr:uid="{00000000-0004-0000-0300-00003D000000}"/>
    <hyperlink ref="A285" r:id="rId62" xr:uid="{00000000-0004-0000-0300-00003E000000}"/>
    <hyperlink ref="A149" r:id="rId63" xr:uid="{00000000-0004-0000-0300-00003F000000}"/>
    <hyperlink ref="A137" r:id="rId64" xr:uid="{00000000-0004-0000-0300-000040000000}"/>
    <hyperlink ref="A143" r:id="rId65" xr:uid="{00000000-0004-0000-0300-000041000000}"/>
    <hyperlink ref="A138" r:id="rId66" xr:uid="{00000000-0004-0000-0300-000042000000}"/>
    <hyperlink ref="A135" r:id="rId67" xr:uid="{00000000-0004-0000-0300-000043000000}"/>
    <hyperlink ref="A142" r:id="rId68" xr:uid="{00000000-0004-0000-0300-000044000000}"/>
    <hyperlink ref="A147" r:id="rId69" xr:uid="{00000000-0004-0000-0300-000045000000}"/>
    <hyperlink ref="A145" r:id="rId70" xr:uid="{00000000-0004-0000-0300-000046000000}"/>
    <hyperlink ref="A140" r:id="rId71" xr:uid="{00000000-0004-0000-0300-000047000000}"/>
    <hyperlink ref="A132" r:id="rId72" xr:uid="{00000000-0004-0000-0300-000048000000}"/>
    <hyperlink ref="A146" r:id="rId73" xr:uid="{00000000-0004-0000-0300-000049000000}"/>
    <hyperlink ref="A148" r:id="rId74" xr:uid="{00000000-0004-0000-0300-00004A000000}"/>
    <hyperlink ref="A151" r:id="rId75" xr:uid="{00000000-0004-0000-0300-00004C000000}"/>
    <hyperlink ref="A134" r:id="rId76" xr:uid="{00000000-0004-0000-0300-00004D000000}"/>
    <hyperlink ref="A153" r:id="rId77" xr:uid="{00000000-0004-0000-0300-00004E000000}"/>
    <hyperlink ref="A150" r:id="rId78" xr:uid="{00000000-0004-0000-0300-00004F000000}"/>
    <hyperlink ref="A139" r:id="rId79" xr:uid="{00000000-0004-0000-0300-000050000000}"/>
    <hyperlink ref="A141" r:id="rId80" xr:uid="{00000000-0004-0000-0300-000051000000}"/>
    <hyperlink ref="A92" r:id="rId81" xr:uid="{00000000-0004-0000-0300-000053000000}"/>
    <hyperlink ref="A68" r:id="rId82" xr:uid="{00000000-0004-0000-0300-000054000000}"/>
    <hyperlink ref="A69" r:id="rId83" xr:uid="{00000000-0004-0000-0300-000055000000}"/>
    <hyperlink ref="A73" r:id="rId84" xr:uid="{00000000-0004-0000-0300-000056000000}"/>
    <hyperlink ref="A66" r:id="rId85" xr:uid="{00000000-0004-0000-0300-000057000000}"/>
    <hyperlink ref="A67" r:id="rId86" xr:uid="{00000000-0004-0000-0300-000058000000}"/>
    <hyperlink ref="A72" r:id="rId87" xr:uid="{00000000-0004-0000-0300-000059000000}"/>
    <hyperlink ref="A95" r:id="rId88" xr:uid="{00000000-0004-0000-0300-00005A000000}"/>
    <hyperlink ref="A80" r:id="rId89" xr:uid="{00000000-0004-0000-0300-00005B000000}"/>
    <hyperlink ref="A71" r:id="rId90" xr:uid="{00000000-0004-0000-0300-00005C000000}"/>
    <hyperlink ref="A96" r:id="rId91" xr:uid="{00000000-0004-0000-0300-00005D000000}"/>
    <hyperlink ref="A103" r:id="rId92" xr:uid="{00000000-0004-0000-0300-00005E000000}"/>
    <hyperlink ref="A79" r:id="rId93" xr:uid="{00000000-0004-0000-0300-00005F000000}"/>
    <hyperlink ref="A97" r:id="rId94" xr:uid="{00000000-0004-0000-0300-000060000000}"/>
    <hyperlink ref="A77" r:id="rId95" xr:uid="{00000000-0004-0000-0300-000061000000}"/>
    <hyperlink ref="A120" r:id="rId96" xr:uid="{00000000-0004-0000-0300-000062000000}"/>
    <hyperlink ref="A89" r:id="rId97" xr:uid="{00000000-0004-0000-0300-000063000000}"/>
    <hyperlink ref="A102" r:id="rId98" xr:uid="{00000000-0004-0000-0300-000064000000}"/>
    <hyperlink ref="A75" r:id="rId99" xr:uid="{00000000-0004-0000-0300-000065000000}"/>
    <hyperlink ref="A70" r:id="rId100" xr:uid="{00000000-0004-0000-0300-000066000000}"/>
    <hyperlink ref="A88" r:id="rId101" xr:uid="{00000000-0004-0000-0300-000067000000}"/>
    <hyperlink ref="A99" r:id="rId102" xr:uid="{00000000-0004-0000-0300-000068000000}"/>
    <hyperlink ref="A78" r:id="rId103" xr:uid="{00000000-0004-0000-0300-000069000000}"/>
    <hyperlink ref="A101" r:id="rId104" xr:uid="{00000000-0004-0000-0300-00006A000000}"/>
    <hyperlink ref="A100" r:id="rId105" xr:uid="{00000000-0004-0000-0300-00006B000000}"/>
    <hyperlink ref="A94" r:id="rId106" xr:uid="{00000000-0004-0000-0300-00006C000000}"/>
    <hyperlink ref="A74" r:id="rId107" xr:uid="{00000000-0004-0000-0300-00006D000000}"/>
    <hyperlink ref="A76" r:id="rId108" xr:uid="{00000000-0004-0000-0300-00006E000000}"/>
    <hyperlink ref="A90" r:id="rId109" xr:uid="{00000000-0004-0000-0300-00006F000000}"/>
    <hyperlink ref="A107" r:id="rId110" xr:uid="{00000000-0004-0000-0300-000070000000}"/>
    <hyperlink ref="A81" r:id="rId111" xr:uid="{00000000-0004-0000-0300-000071000000}"/>
    <hyperlink ref="A82" r:id="rId112" xr:uid="{00000000-0004-0000-0300-000072000000}"/>
    <hyperlink ref="A91" r:id="rId113" xr:uid="{00000000-0004-0000-0300-000073000000}"/>
    <hyperlink ref="A85" r:id="rId114" xr:uid="{00000000-0004-0000-0300-000074000000}"/>
    <hyperlink ref="A83" r:id="rId115" xr:uid="{00000000-0004-0000-0300-000075000000}"/>
    <hyperlink ref="A84" r:id="rId116" xr:uid="{00000000-0004-0000-0300-000076000000}"/>
    <hyperlink ref="A106" r:id="rId117" xr:uid="{00000000-0004-0000-0300-000077000000}"/>
    <hyperlink ref="A105" r:id="rId118" xr:uid="{00000000-0004-0000-0300-000078000000}"/>
    <hyperlink ref="A87" r:id="rId119" xr:uid="{00000000-0004-0000-0300-000079000000}"/>
    <hyperlink ref="A104" r:id="rId120" xr:uid="{00000000-0004-0000-0300-00007A000000}"/>
    <hyperlink ref="A86" r:id="rId121" xr:uid="{00000000-0004-0000-0300-00007B000000}"/>
    <hyperlink ref="A98" r:id="rId122" xr:uid="{00000000-0004-0000-0300-00007C000000}"/>
    <hyperlink ref="A193" r:id="rId123" xr:uid="{00000000-0004-0000-0300-00007D000000}"/>
    <hyperlink ref="A26" r:id="rId124" xr:uid="{00000000-0004-0000-0300-00007E000000}"/>
    <hyperlink ref="A27" r:id="rId125" xr:uid="{00000000-0004-0000-0300-00007F000000}"/>
    <hyperlink ref="A30" r:id="rId126" xr:uid="{00000000-0004-0000-0300-000080000000}"/>
    <hyperlink ref="A31" r:id="rId127" xr:uid="{00000000-0004-0000-0300-000081000000}"/>
    <hyperlink ref="A28" r:id="rId128" xr:uid="{00000000-0004-0000-0300-000082000000}"/>
    <hyperlink ref="A29" r:id="rId129" xr:uid="{00000000-0004-0000-0300-000083000000}"/>
    <hyperlink ref="A227" r:id="rId130" xr:uid="{00000000-0004-0000-0300-000085000000}"/>
    <hyperlink ref="A160" r:id="rId131" xr:uid="{00000000-0004-0000-0300-000086000000}"/>
    <hyperlink ref="A152" r:id="rId132" display="7231" xr:uid="{00000000-0004-0000-0300-000097000000}"/>
    <hyperlink ref="A173" r:id="rId133" xr:uid="{00000000-0004-0000-0300-0000C3000000}"/>
    <hyperlink ref="A93" r:id="rId134" xr:uid="{00000000-0004-0000-0300-0000C4000000}"/>
    <hyperlink ref="A208" r:id="rId135" xr:uid="{00000000-0004-0000-0300-0000C5000000}"/>
    <hyperlink ref="A210" r:id="rId136" xr:uid="{00000000-0004-0000-0300-0000C6000000}"/>
    <hyperlink ref="A188" r:id="rId137" xr:uid="{00000000-0004-0000-0300-0000C7000000}"/>
    <hyperlink ref="A181" r:id="rId138" xr:uid="{00000000-0004-0000-0300-0000C8000000}"/>
    <hyperlink ref="A182" r:id="rId139" xr:uid="{00000000-0004-0000-0300-0000C9000000}"/>
    <hyperlink ref="A184" r:id="rId140" xr:uid="{00000000-0004-0000-0300-0000CA000000}"/>
    <hyperlink ref="A183" r:id="rId141" xr:uid="{00000000-0004-0000-0300-0000CB000000}"/>
    <hyperlink ref="A185" r:id="rId142" xr:uid="{00000000-0004-0000-0300-0000CC000000}"/>
    <hyperlink ref="A180" r:id="rId143" xr:uid="{00000000-0004-0000-0300-0000CD000000}"/>
    <hyperlink ref="A176" r:id="rId144" xr:uid="{00000000-0004-0000-0300-0000CE000000}"/>
    <hyperlink ref="A226" r:id="rId145" xr:uid="{00000000-0004-0000-0300-0000CF000000}"/>
    <hyperlink ref="A209" r:id="rId146" xr:uid="{00000000-0004-0000-0300-0000D1000000}"/>
    <hyperlink ref="A213" r:id="rId147" xr:uid="{00000000-0004-0000-0300-0000D2000000}"/>
    <hyperlink ref="A211" r:id="rId148" xr:uid="{00000000-0004-0000-0300-0000D3000000}"/>
    <hyperlink ref="A192" r:id="rId149" xr:uid="{00000000-0004-0000-0300-0000D4000000}"/>
    <hyperlink ref="A273" r:id="rId150" xr:uid="{00000000-0004-0000-0300-0000D5000000}"/>
    <hyperlink ref="A272" r:id="rId151" xr:uid="{00000000-0004-0000-0300-0000D6000000}"/>
    <hyperlink ref="A189" r:id="rId152" xr:uid="{00000000-0004-0000-0300-0000D7000000}"/>
    <hyperlink ref="A38" r:id="rId153" xr:uid="{00000000-0004-0000-0300-0000D8000000}"/>
    <hyperlink ref="A43" r:id="rId154" xr:uid="{00000000-0004-0000-0300-0000D9000000}"/>
    <hyperlink ref="A48" r:id="rId155" xr:uid="{00000000-0004-0000-0300-0000DA000000}"/>
    <hyperlink ref="A41" r:id="rId156" xr:uid="{00000000-0004-0000-0300-0000DB000000}"/>
    <hyperlink ref="A47" r:id="rId157" xr:uid="{00000000-0004-0000-0300-0000DC000000}"/>
    <hyperlink ref="A44" r:id="rId158" xr:uid="{00000000-0004-0000-0300-0000DD000000}"/>
    <hyperlink ref="A39" r:id="rId159" xr:uid="{00000000-0004-0000-0300-0000DE000000}"/>
    <hyperlink ref="A51" r:id="rId160" xr:uid="{00000000-0004-0000-0300-0000DF000000}"/>
    <hyperlink ref="A40" r:id="rId161" xr:uid="{00000000-0004-0000-0300-0000E0000000}"/>
    <hyperlink ref="A53" r:id="rId162" xr:uid="{00000000-0004-0000-0300-0000E1000000}"/>
    <hyperlink ref="A50" r:id="rId163" xr:uid="{00000000-0004-0000-0300-0000E2000000}"/>
    <hyperlink ref="A59" r:id="rId164" xr:uid="{00000000-0004-0000-0300-0000E3000000}"/>
    <hyperlink ref="A52" r:id="rId165" xr:uid="{00000000-0004-0000-0300-0000E4000000}"/>
    <hyperlink ref="A46" r:id="rId166" xr:uid="{00000000-0004-0000-0300-0000E5000000}"/>
    <hyperlink ref="A58" r:id="rId167" xr:uid="{00000000-0004-0000-0300-0000E6000000}"/>
    <hyperlink ref="A49" r:id="rId168" xr:uid="{00000000-0004-0000-0300-0000E7000000}"/>
    <hyperlink ref="A54" r:id="rId169" xr:uid="{00000000-0004-0000-0300-0000E8000000}"/>
    <hyperlink ref="A42" r:id="rId170" xr:uid="{00000000-0004-0000-0300-0000E9000000}"/>
    <hyperlink ref="A55" r:id="rId171" xr:uid="{00000000-0004-0000-0300-0000EA000000}"/>
    <hyperlink ref="A45" r:id="rId172" xr:uid="{00000000-0004-0000-0300-0000EB000000}"/>
    <hyperlink ref="A56" r:id="rId173" xr:uid="{00000000-0004-0000-0300-0000EC000000}"/>
    <hyperlink ref="A57" r:id="rId174" xr:uid="{00000000-0004-0000-0300-0000ED000000}"/>
    <hyperlink ref="A4" r:id="rId175" xr:uid="{00000000-0004-0000-0300-0000EE000000}"/>
    <hyperlink ref="A14" r:id="rId176" xr:uid="{00000000-0004-0000-0300-0000EF000000}"/>
    <hyperlink ref="A11" r:id="rId177" xr:uid="{00000000-0004-0000-0300-0000F0000000}"/>
    <hyperlink ref="A2" r:id="rId178" xr:uid="{00000000-0004-0000-0300-0000F1000000}"/>
    <hyperlink ref="A5" r:id="rId179" xr:uid="{00000000-0004-0000-0300-0000F2000000}"/>
    <hyperlink ref="A6" r:id="rId180" xr:uid="{00000000-0004-0000-0300-0000F3000000}"/>
    <hyperlink ref="A3" r:id="rId181" xr:uid="{00000000-0004-0000-0300-0000F4000000}"/>
    <hyperlink ref="A9" r:id="rId182" xr:uid="{00000000-0004-0000-0300-0000F5000000}"/>
    <hyperlink ref="A13" r:id="rId183" xr:uid="{00000000-0004-0000-0300-0000F6000000}"/>
    <hyperlink ref="A8" r:id="rId184" xr:uid="{00000000-0004-0000-0300-0000F7000000}"/>
    <hyperlink ref="A10" r:id="rId185" xr:uid="{00000000-0004-0000-0300-0000F8000000}"/>
    <hyperlink ref="A12" r:id="rId186" xr:uid="{00000000-0004-0000-0300-0000F9000000}"/>
    <hyperlink ref="A7" r:id="rId187" xr:uid="{00000000-0004-0000-0300-0000FA000000}"/>
    <hyperlink ref="A15" r:id="rId188" xr:uid="{00000000-0004-0000-0300-0000FB000000}"/>
    <hyperlink ref="A241" r:id="rId189" xr:uid="{00000000-0004-0000-0300-0000FC000000}"/>
    <hyperlink ref="A240" r:id="rId190" xr:uid="{00000000-0004-0000-0300-0000FD000000}"/>
    <hyperlink ref="A232" r:id="rId191" xr:uid="{00000000-0004-0000-0300-0000FE000000}"/>
    <hyperlink ref="A231" r:id="rId192" xr:uid="{00000000-0004-0000-0300-0000FF000000}"/>
    <hyperlink ref="A236" r:id="rId193" xr:uid="{00000000-0004-0000-0300-000000010000}"/>
    <hyperlink ref="A230" r:id="rId194" xr:uid="{00000000-0004-0000-0300-000001010000}"/>
    <hyperlink ref="A239" r:id="rId195" xr:uid="{00000000-0004-0000-0300-000002010000}"/>
    <hyperlink ref="A235" r:id="rId196" xr:uid="{00000000-0004-0000-0300-000003010000}"/>
    <hyperlink ref="A256" r:id="rId197" xr:uid="{00000000-0004-0000-0300-000004010000}"/>
    <hyperlink ref="A238" r:id="rId198" xr:uid="{00000000-0004-0000-0300-000005010000}"/>
    <hyperlink ref="A247" r:id="rId199" xr:uid="{00000000-0004-0000-0300-000006010000}"/>
    <hyperlink ref="A246" r:id="rId200" xr:uid="{00000000-0004-0000-0300-000007010000}"/>
    <hyperlink ref="A237" r:id="rId201" xr:uid="{00000000-0004-0000-0300-000008010000}"/>
    <hyperlink ref="A244" r:id="rId202" xr:uid="{00000000-0004-0000-0300-000009010000}"/>
    <hyperlink ref="A255" r:id="rId203" xr:uid="{00000000-0004-0000-0300-00000A010000}"/>
    <hyperlink ref="A260" r:id="rId204" xr:uid="{00000000-0004-0000-0300-00000B010000}"/>
    <hyperlink ref="A242" r:id="rId205" xr:uid="{00000000-0004-0000-0300-00000C010000}"/>
    <hyperlink ref="A252" r:id="rId206" xr:uid="{00000000-0004-0000-0300-00000D010000}"/>
    <hyperlink ref="A248" r:id="rId207" xr:uid="{00000000-0004-0000-0300-00000E010000}"/>
    <hyperlink ref="A250" r:id="rId208" xr:uid="{00000000-0004-0000-0300-00000F010000}"/>
    <hyperlink ref="A254" r:id="rId209" xr:uid="{00000000-0004-0000-0300-000010010000}"/>
    <hyperlink ref="A262" r:id="rId210" xr:uid="{00000000-0004-0000-0300-000011010000}"/>
    <hyperlink ref="A245" r:id="rId211" xr:uid="{00000000-0004-0000-0300-000012010000}"/>
    <hyperlink ref="A233" r:id="rId212" xr:uid="{00000000-0004-0000-0300-000013010000}"/>
    <hyperlink ref="A243" r:id="rId213" xr:uid="{00000000-0004-0000-0300-000014010000}"/>
    <hyperlink ref="A234" r:id="rId214" xr:uid="{00000000-0004-0000-0300-000015010000}"/>
    <hyperlink ref="A263" r:id="rId215" xr:uid="{00000000-0004-0000-0300-000016010000}"/>
    <hyperlink ref="A261" r:id="rId216" xr:uid="{00000000-0004-0000-0300-000017010000}"/>
    <hyperlink ref="A257" r:id="rId217" xr:uid="{00000000-0004-0000-0300-000018010000}"/>
    <hyperlink ref="A259" r:id="rId218" xr:uid="{00000000-0004-0000-0300-000019010000}"/>
    <hyperlink ref="A264" r:id="rId219" xr:uid="{00000000-0004-0000-0300-00001A010000}"/>
    <hyperlink ref="A265" r:id="rId220" xr:uid="{00000000-0004-0000-0300-00001B010000}"/>
    <hyperlink ref="A253" r:id="rId221" xr:uid="{00000000-0004-0000-0300-00001C010000}"/>
    <hyperlink ref="A258" r:id="rId222" xr:uid="{00000000-0004-0000-0300-00001D010000}"/>
    <hyperlink ref="A249" r:id="rId223" xr:uid="{00000000-0004-0000-0300-00001E010000}"/>
    <hyperlink ref="A251" r:id="rId224" xr:uid="{00000000-0004-0000-0300-00001F010000}"/>
  </hyperlinks>
  <printOptions horizontalCentered="1"/>
  <pageMargins left="0.2" right="0.2" top="1" bottom="0.5" header="0.3" footer="0.3"/>
  <pageSetup paperSize="5" scale="87" orientation="landscape" r:id="rId225"/>
  <headerFooter>
    <oddHeader>&amp;C&amp;"-,Bold"Master File of Employee Grades, Ranges, and Salaries&amp;"-,Regular"
Proposal - Give employees a 5% Market Adjustment and/or Changing Grades Due to Market Survey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7"/>
  <sheetViews>
    <sheetView workbookViewId="0">
      <selection activeCell="G23" sqref="G23"/>
    </sheetView>
  </sheetViews>
  <sheetFormatPr defaultColWidth="8.85546875" defaultRowHeight="15"/>
  <cols>
    <col min="1" max="1" width="4.5703125" style="66" bestFit="1" customWidth="1"/>
    <col min="2" max="2" width="9" style="107" customWidth="1"/>
    <col min="3" max="3" width="9.42578125" style="107" customWidth="1"/>
    <col min="4" max="4" width="9" style="107" customWidth="1"/>
  </cols>
  <sheetData>
    <row r="1" spans="1:4" s="106" customFormat="1" ht="16.5" thickBot="1">
      <c r="A1" s="282" t="s">
        <v>14</v>
      </c>
      <c r="B1" s="286" t="s">
        <v>15</v>
      </c>
      <c r="C1" s="287" t="s">
        <v>13</v>
      </c>
      <c r="D1" s="286" t="s">
        <v>16</v>
      </c>
    </row>
    <row r="2" spans="1:4" ht="15.75">
      <c r="A2" s="283">
        <v>49</v>
      </c>
      <c r="B2" s="288">
        <f>[2]Annual!$B$8</f>
        <v>12445.49</v>
      </c>
      <c r="C2" s="289">
        <f>(B2+D2)/2</f>
        <v>21229.989406646102</v>
      </c>
      <c r="D2" s="290">
        <f>[2]Annual!$P$17</f>
        <v>30014.488813292202</v>
      </c>
    </row>
    <row r="3" spans="1:4" ht="15.75">
      <c r="A3" s="283">
        <v>50</v>
      </c>
      <c r="B3" s="288">
        <f>[2]Annual!$B$8</f>
        <v>12445.49</v>
      </c>
      <c r="C3" s="289">
        <f t="shared" ref="C3:C8" si="0">(B3+D3)/2</f>
        <v>21229.989406646102</v>
      </c>
      <c r="D3" s="290">
        <f>[2]Annual!$P$17</f>
        <v>30014.488813292202</v>
      </c>
    </row>
    <row r="4" spans="1:4" ht="15.75">
      <c r="A4" s="283">
        <v>51</v>
      </c>
      <c r="B4" s="288">
        <f>[2]Annual!$B$8</f>
        <v>12445.49</v>
      </c>
      <c r="C4" s="289">
        <f t="shared" si="0"/>
        <v>21229.989406646102</v>
      </c>
      <c r="D4" s="290">
        <f>[2]Annual!$P$17</f>
        <v>30014.488813292202</v>
      </c>
    </row>
    <row r="5" spans="1:4" ht="15.75">
      <c r="A5" s="283">
        <v>52</v>
      </c>
      <c r="B5" s="288">
        <f>[2]Annual!$B$8</f>
        <v>12445.49</v>
      </c>
      <c r="C5" s="289">
        <f t="shared" si="0"/>
        <v>21229.989406646102</v>
      </c>
      <c r="D5" s="290">
        <f>[2]Annual!$P$17</f>
        <v>30014.488813292202</v>
      </c>
    </row>
    <row r="6" spans="1:4" ht="15.75">
      <c r="A6" s="283">
        <v>53</v>
      </c>
      <c r="B6" s="288">
        <f>[2]Annual!$B$8</f>
        <v>12445.49</v>
      </c>
      <c r="C6" s="289">
        <f t="shared" si="0"/>
        <v>21229.989406646102</v>
      </c>
      <c r="D6" s="290">
        <f>[2]Annual!$P$17</f>
        <v>30014.488813292202</v>
      </c>
    </row>
    <row r="7" spans="1:4" ht="15.75">
      <c r="A7" s="283">
        <v>54</v>
      </c>
      <c r="B7" s="288">
        <f>[2]Annual!$B$8</f>
        <v>12445.49</v>
      </c>
      <c r="C7" s="289">
        <f t="shared" si="0"/>
        <v>21229.989406646102</v>
      </c>
      <c r="D7" s="290">
        <f>[2]Annual!$P$17</f>
        <v>30014.488813292202</v>
      </c>
    </row>
    <row r="8" spans="1:4" ht="15.75">
      <c r="A8" s="283">
        <v>55</v>
      </c>
      <c r="B8" s="288">
        <f>[2]Annual!$B$8</f>
        <v>12445.49</v>
      </c>
      <c r="C8" s="289">
        <f t="shared" si="0"/>
        <v>21229.989406646102</v>
      </c>
      <c r="D8" s="290">
        <f>[2]Annual!$P$17</f>
        <v>30014.488813292202</v>
      </c>
    </row>
    <row r="9" spans="1:4" ht="15.75">
      <c r="A9" s="283">
        <v>56</v>
      </c>
      <c r="B9" s="290">
        <f>[2]Annual!$B$18</f>
        <v>22317.82</v>
      </c>
      <c r="C9" s="289">
        <f t="shared" ref="C9:C17" si="1">(B9+D9)/2</f>
        <v>26926.157700602358</v>
      </c>
      <c r="D9" s="290">
        <f>[2]Annual!$P$18</f>
        <v>31534.495401204716</v>
      </c>
    </row>
    <row r="10" spans="1:4" ht="15.75">
      <c r="A10" s="283">
        <v>57</v>
      </c>
      <c r="B10" s="290">
        <f>[2]Annual!$B$19</f>
        <v>23447.64</v>
      </c>
      <c r="C10" s="289">
        <f t="shared" si="1"/>
        <v>28289.270741808654</v>
      </c>
      <c r="D10" s="290">
        <f>[2]Annual!$P$19</f>
        <v>33130.901483617308</v>
      </c>
    </row>
    <row r="11" spans="1:4" ht="15.75">
      <c r="A11" s="283">
        <v>58</v>
      </c>
      <c r="B11" s="290">
        <f>[2]Annual!$B$20</f>
        <v>24634.61</v>
      </c>
      <c r="C11" s="289">
        <f t="shared" si="1"/>
        <v>29721.334509949269</v>
      </c>
      <c r="D11" s="290">
        <f>[2]Annual!$P$20</f>
        <v>34808.059019898537</v>
      </c>
    </row>
    <row r="12" spans="1:4" ht="15.75">
      <c r="A12" s="283">
        <v>59</v>
      </c>
      <c r="B12" s="290">
        <f>[2]Annual!$B$21</f>
        <v>25882.959999999999</v>
      </c>
      <c r="C12" s="289">
        <f t="shared" si="1"/>
        <v>31227.452444655562</v>
      </c>
      <c r="D12" s="290">
        <f>[2]Annual!$P$21</f>
        <v>36571.944889311126</v>
      </c>
    </row>
    <row r="13" spans="1:4" ht="15.75">
      <c r="A13" s="283">
        <v>60</v>
      </c>
      <c r="B13" s="290">
        <f>[2]Annual!$B$23</f>
        <v>27192.52</v>
      </c>
      <c r="C13" s="289">
        <f t="shared" si="1"/>
        <v>32807.419443152772</v>
      </c>
      <c r="D13" s="290">
        <f>[2]Annual!$P$23</f>
        <v>38422.31888630554</v>
      </c>
    </row>
    <row r="14" spans="1:4" ht="15.75">
      <c r="A14" s="283">
        <v>61</v>
      </c>
      <c r="B14" s="290">
        <f>[2]Annual!$B$24</f>
        <v>28566.95</v>
      </c>
      <c r="C14" s="289">
        <f t="shared" si="1"/>
        <v>34465.651247533257</v>
      </c>
      <c r="D14" s="290">
        <f>[2]Annual!$P$24</f>
        <v>40364.352495066516</v>
      </c>
    </row>
    <row r="15" spans="1:4" ht="15.75">
      <c r="A15" s="283">
        <v>62</v>
      </c>
      <c r="B15" s="290">
        <f>[2]Annual!$B$25</f>
        <v>30014.34</v>
      </c>
      <c r="C15" s="289">
        <f t="shared" si="1"/>
        <v>36211.908336902867</v>
      </c>
      <c r="D15" s="290">
        <f>[2]Annual!$P$25</f>
        <v>42409.476673805737</v>
      </c>
    </row>
    <row r="16" spans="1:4" ht="15.75">
      <c r="A16" s="283">
        <v>63</v>
      </c>
      <c r="B16" s="290">
        <f>[2]Annual!$B$26</f>
        <v>31534.720000000001</v>
      </c>
      <c r="C16" s="289">
        <f t="shared" si="1"/>
        <v>38046.226905868913</v>
      </c>
      <c r="D16" s="290">
        <f>[2]Annual!$P$26</f>
        <v>44557.733811737831</v>
      </c>
    </row>
    <row r="17" spans="1:4" ht="15.75">
      <c r="A17" s="283">
        <v>63</v>
      </c>
      <c r="B17" s="290">
        <f>[2]Annual!$B$26</f>
        <v>31534.720000000001</v>
      </c>
      <c r="C17" s="289">
        <f t="shared" si="1"/>
        <v>38046.226905868913</v>
      </c>
      <c r="D17" s="290">
        <f>[2]Annual!$P$26</f>
        <v>44557.733811737831</v>
      </c>
    </row>
    <row r="18" spans="1:4" ht="15.75">
      <c r="A18" s="283">
        <v>64</v>
      </c>
      <c r="B18" s="290">
        <f>[2]Annual!$B$27</f>
        <v>33130.78</v>
      </c>
      <c r="C18" s="289">
        <f t="shared" ref="C18:C22" si="2">(B18+D18)/2</f>
        <v>39971.852404220605</v>
      </c>
      <c r="D18" s="290">
        <f>[2]Annual!$P$27</f>
        <v>46812.92480844121</v>
      </c>
    </row>
    <row r="19" spans="1:4" ht="15.75">
      <c r="A19" s="283">
        <v>65</v>
      </c>
      <c r="B19" s="290">
        <f>[2]Annual!$B$29</f>
        <v>34807.94</v>
      </c>
      <c r="C19" s="289">
        <f t="shared" si="2"/>
        <v>41995.323991012789</v>
      </c>
      <c r="D19" s="290">
        <f>[2]Annual!$P$29</f>
        <v>49182.707982025575</v>
      </c>
    </row>
    <row r="20" spans="1:4" ht="15.75">
      <c r="A20" s="283">
        <v>66</v>
      </c>
      <c r="B20" s="290">
        <f>[2]Annual!$B$30</f>
        <v>36570.22</v>
      </c>
      <c r="C20" s="289">
        <f t="shared" si="2"/>
        <v>44121.491743625615</v>
      </c>
      <c r="D20" s="290">
        <f>[2]Annual!$P$30</f>
        <v>51672.763487251228</v>
      </c>
    </row>
    <row r="21" spans="1:4" ht="15.75">
      <c r="A21" s="283">
        <v>67</v>
      </c>
      <c r="B21" s="290">
        <f>[2]Annual!$B$31</f>
        <v>38420.35</v>
      </c>
      <c r="C21" s="289">
        <f t="shared" si="2"/>
        <v>46353.649371324704</v>
      </c>
      <c r="D21" s="290">
        <f>[2]Annual!$P$31</f>
        <v>54286.948742649409</v>
      </c>
    </row>
    <row r="22" spans="1:4" ht="15.75">
      <c r="A22" s="283">
        <v>68</v>
      </c>
      <c r="B22" s="290">
        <f>[2]Annual!$B$32</f>
        <v>40366.44</v>
      </c>
      <c r="C22" s="289">
        <f t="shared" si="2"/>
        <v>48701.581482954134</v>
      </c>
      <c r="D22" s="290">
        <f>[2]Annual!$P$32</f>
        <v>57036.722965908259</v>
      </c>
    </row>
    <row r="23" spans="1:4" ht="15.75">
      <c r="A23" s="283">
        <v>69</v>
      </c>
      <c r="B23" s="290">
        <f>[2]Annual!$B$33</f>
        <v>42408.480000000003</v>
      </c>
      <c r="C23" s="289">
        <f t="shared" ref="C23:C30" si="3">(B23+D23)/2</f>
        <v>51165.276013644769</v>
      </c>
      <c r="D23" s="290">
        <f>[2]Annual!$P$33</f>
        <v>59922.072027289534</v>
      </c>
    </row>
    <row r="24" spans="1:4" ht="15.75">
      <c r="A24" s="283">
        <v>70</v>
      </c>
      <c r="B24" s="290">
        <f>[2]Annual!$B$38</f>
        <v>44555.93</v>
      </c>
      <c r="C24" s="289">
        <f t="shared" si="3"/>
        <v>53756.146329569819</v>
      </c>
      <c r="D24" s="290">
        <f>[2]Annual!$P$38</f>
        <v>62956.362659139639</v>
      </c>
    </row>
    <row r="25" spans="1:4" ht="15.75">
      <c r="A25" s="284">
        <v>71</v>
      </c>
      <c r="B25" s="288">
        <f>[2]Annual!$B$39</f>
        <v>46811.5</v>
      </c>
      <c r="C25" s="289">
        <f t="shared" si="3"/>
        <v>56477.462010256721</v>
      </c>
      <c r="D25" s="288">
        <f>[2]Annual!$P$39</f>
        <v>66143.424020513441</v>
      </c>
    </row>
    <row r="26" spans="1:4" ht="15.75">
      <c r="A26" s="284">
        <v>71</v>
      </c>
      <c r="B26" s="288">
        <f>[2]Annual!$B$39</f>
        <v>46811.5</v>
      </c>
      <c r="C26" s="289">
        <f t="shared" si="3"/>
        <v>56477.462010256721</v>
      </c>
      <c r="D26" s="288">
        <f>[2]Annual!$P$39</f>
        <v>66143.424020513441</v>
      </c>
    </row>
    <row r="27" spans="1:4" ht="15.75">
      <c r="A27" s="283">
        <v>72</v>
      </c>
      <c r="B27" s="290">
        <f>[2]Annual!$B$40</f>
        <v>49181.95</v>
      </c>
      <c r="C27" s="289">
        <f t="shared" si="3"/>
        <v>59337.378907220329</v>
      </c>
      <c r="D27" s="290">
        <f>[2]Annual!$P$40</f>
        <v>69492.807814440661</v>
      </c>
    </row>
    <row r="28" spans="1:4" ht="15.75">
      <c r="A28" s="283">
        <v>73</v>
      </c>
      <c r="B28" s="290">
        <f>[2]Annual!$B$41</f>
        <v>51671.32</v>
      </c>
      <c r="C28" s="289">
        <f t="shared" si="3"/>
        <v>62340.771227579084</v>
      </c>
      <c r="D28" s="290">
        <f>[2]Annual!$P$41</f>
        <v>73010.22245515816</v>
      </c>
    </row>
    <row r="29" spans="1:4" ht="15.75">
      <c r="A29" s="283">
        <v>74</v>
      </c>
      <c r="B29" s="290">
        <f>[2]Annual!$B$42</f>
        <v>54287.72</v>
      </c>
      <c r="C29" s="289">
        <f t="shared" si="3"/>
        <v>65497.423580176954</v>
      </c>
      <c r="D29" s="290">
        <f>[2]Annual!$P$42</f>
        <v>76707.127160353906</v>
      </c>
    </row>
    <row r="30" spans="1:4" ht="15.75">
      <c r="A30" s="283">
        <v>75</v>
      </c>
      <c r="B30" s="290">
        <f>[2]Annual!$B$44</f>
        <v>57033.87</v>
      </c>
      <c r="C30" s="289">
        <f t="shared" si="3"/>
        <v>68810.617609410518</v>
      </c>
      <c r="D30" s="290">
        <f>[2]Annual!$P$44</f>
        <v>80587.36521882104</v>
      </c>
    </row>
    <row r="31" spans="1:4" ht="15.75">
      <c r="A31" s="283">
        <v>76</v>
      </c>
      <c r="B31" s="290">
        <f>[2]Annual!$B$45</f>
        <v>59921.93</v>
      </c>
      <c r="C31" s="289">
        <f t="shared" ref="C31:C46" si="4">(B31+D31)/2</f>
        <v>72295.024196111262</v>
      </c>
      <c r="D31" s="290">
        <f>[2]Annual!$P$45</f>
        <v>84668.118392222517</v>
      </c>
    </row>
    <row r="32" spans="1:4" ht="15.75">
      <c r="A32" s="283">
        <v>77</v>
      </c>
      <c r="B32" s="290">
        <f>[2]Annual!$B$46</f>
        <v>62955.92</v>
      </c>
      <c r="C32" s="289">
        <f t="shared" si="4"/>
        <v>75955.493417659367</v>
      </c>
      <c r="D32" s="290">
        <f>[2]Annual!$P$46</f>
        <v>88955.06683531875</v>
      </c>
    </row>
    <row r="33" spans="1:4" ht="15.75">
      <c r="A33" s="283">
        <v>78</v>
      </c>
      <c r="B33" s="290">
        <f>[2]Annual!$B$47</f>
        <v>66143.98</v>
      </c>
      <c r="C33" s="289">
        <f t="shared" si="4"/>
        <v>79801.846077506169</v>
      </c>
      <c r="D33" s="290">
        <f>[2]Annual!$P$47</f>
        <v>93459.712155012356</v>
      </c>
    </row>
    <row r="34" spans="1:4" ht="15.75">
      <c r="A34" s="283">
        <v>79</v>
      </c>
      <c r="B34" s="290">
        <f>[2]Annual!$B$48</f>
        <v>69492.89</v>
      </c>
      <c r="C34" s="289">
        <f t="shared" si="4"/>
        <v>83842.262156904791</v>
      </c>
      <c r="D34" s="290">
        <f>[2]Annual!$P$48</f>
        <v>98191.634313809598</v>
      </c>
    </row>
    <row r="35" spans="1:4" ht="15.75">
      <c r="A35" s="283">
        <v>80</v>
      </c>
      <c r="B35" s="290">
        <f>[2]Annual!$B$50</f>
        <v>73010.69</v>
      </c>
      <c r="C35" s="289">
        <f t="shared" si="4"/>
        <v>88086.44181061555</v>
      </c>
      <c r="D35" s="290">
        <f>[2]Annual!$P$50</f>
        <v>103162.1936212311</v>
      </c>
    </row>
    <row r="36" spans="1:4" ht="15.75">
      <c r="A36" s="284">
        <v>81</v>
      </c>
      <c r="B36" s="290">
        <f>[2]Annual!$B$51</f>
        <v>76706.91</v>
      </c>
      <c r="C36" s="289">
        <f t="shared" si="4"/>
        <v>92545.882858895377</v>
      </c>
      <c r="D36" s="290">
        <f>[2]Annual!$P$51</f>
        <v>108384.85571779076</v>
      </c>
    </row>
    <row r="37" spans="1:4" ht="15.75">
      <c r="A37" s="284">
        <v>82</v>
      </c>
      <c r="B37" s="290">
        <f>[2]Annual!$B$52</f>
        <v>80589.63</v>
      </c>
      <c r="C37" s="289">
        <f t="shared" si="4"/>
        <v>97230.333715981018</v>
      </c>
      <c r="D37" s="290">
        <f>[2]Annual!$P$52</f>
        <v>113871.03743196203</v>
      </c>
    </row>
    <row r="38" spans="1:4" ht="15.75">
      <c r="A38" s="284">
        <v>83</v>
      </c>
      <c r="B38" s="290">
        <f>[2]Annual!$B$53</f>
        <v>84668.29</v>
      </c>
      <c r="C38" s="289">
        <f t="shared" si="4"/>
        <v>102151.18361830742</v>
      </c>
      <c r="D38" s="290">
        <f>[2]Annual!$P$53</f>
        <v>119634.07723661484</v>
      </c>
    </row>
    <row r="39" spans="1:4" ht="15.75">
      <c r="A39" s="284">
        <v>84</v>
      </c>
      <c r="B39" s="290">
        <f>[2]Annual!$B$54</f>
        <v>88956.44</v>
      </c>
      <c r="C39" s="289">
        <f t="shared" si="4"/>
        <v>107324.78046351176</v>
      </c>
      <c r="D39" s="290">
        <f>[2]Annual!$P$54</f>
        <v>125693.12092702353</v>
      </c>
    </row>
    <row r="40" spans="1:4" ht="15.75">
      <c r="A40" s="284">
        <v>85</v>
      </c>
      <c r="B40" s="290">
        <f>[2]Annual!$B$56</f>
        <v>93459.48</v>
      </c>
      <c r="C40" s="289">
        <f t="shared" si="4"/>
        <v>112757.6392809106</v>
      </c>
      <c r="D40" s="290">
        <f>[2]Annual!$P$56</f>
        <v>132055.7985618212</v>
      </c>
    </row>
    <row r="41" spans="1:4" ht="15.75">
      <c r="A41" s="284">
        <v>86</v>
      </c>
      <c r="B41" s="290">
        <f>[2]Annual!$B$57</f>
        <v>98190.91</v>
      </c>
      <c r="C41" s="289">
        <f t="shared" si="4"/>
        <v>118466.04764379555</v>
      </c>
      <c r="D41" s="290">
        <f>[2]Annual!$P$57</f>
        <v>138741.1852875911</v>
      </c>
    </row>
    <row r="42" spans="1:4" ht="15.75">
      <c r="A42" s="284">
        <v>87</v>
      </c>
      <c r="B42" s="290">
        <f>[2]Annual!$B$58</f>
        <v>103161.53</v>
      </c>
      <c r="C42" s="289">
        <f t="shared" si="4"/>
        <v>124463.0356107999</v>
      </c>
      <c r="D42" s="290">
        <f>[2]Annual!$P$58</f>
        <v>145764.54122159979</v>
      </c>
    </row>
    <row r="43" spans="1:4" ht="15.75">
      <c r="A43" s="284">
        <v>88</v>
      </c>
      <c r="B43" s="290">
        <f>[2]Annual!$B$59</f>
        <v>108384.87</v>
      </c>
      <c r="C43" s="289">
        <f t="shared" si="4"/>
        <v>130764.92694982245</v>
      </c>
      <c r="D43" s="290">
        <f>[2]Annual!$P$59</f>
        <v>153144.9838996449</v>
      </c>
    </row>
    <row r="44" spans="1:4" ht="15.75">
      <c r="A44" s="284">
        <v>89</v>
      </c>
      <c r="B44" s="290">
        <f>[2]Annual!$B$60</f>
        <v>113870.39999999999</v>
      </c>
      <c r="C44" s="289">
        <f t="shared" si="4"/>
        <v>137383.14709190553</v>
      </c>
      <c r="D44" s="290">
        <f>[2]Annual!$P$60</f>
        <v>160895.89418381106</v>
      </c>
    </row>
    <row r="45" spans="1:4" ht="15.75">
      <c r="A45" s="284">
        <v>90</v>
      </c>
      <c r="B45" s="290">
        <f>[2]Annual!$B$62</f>
        <v>119635.69</v>
      </c>
      <c r="C45" s="289">
        <f t="shared" si="4"/>
        <v>144338.89401206648</v>
      </c>
      <c r="D45" s="290">
        <f>[2]Annual!$P$62</f>
        <v>169042.09802413292</v>
      </c>
    </row>
    <row r="46" spans="1:4" ht="15.75">
      <c r="A46" s="284">
        <v>91</v>
      </c>
      <c r="B46" s="290">
        <f>[2]Annual!$B$63</f>
        <v>123101.87</v>
      </c>
      <c r="C46" s="289">
        <f t="shared" si="4"/>
        <v>148520.79481145789</v>
      </c>
      <c r="D46" s="290">
        <f>[2]Annual!$P$63</f>
        <v>173939.71962291579</v>
      </c>
    </row>
    <row r="47" spans="1:4" ht="15.75">
      <c r="A47" s="285"/>
      <c r="B47" s="288"/>
      <c r="C47" s="291"/>
      <c r="D47" s="288"/>
    </row>
  </sheetData>
  <sortState xmlns:xlrd2="http://schemas.microsoft.com/office/spreadsheetml/2017/richdata2" ref="A2:D41">
    <sortCondition ref="A2:A41"/>
  </sortState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2"/>
  <sheetViews>
    <sheetView topLeftCell="A37" workbookViewId="0">
      <selection activeCell="G24" sqref="G24"/>
    </sheetView>
  </sheetViews>
  <sheetFormatPr defaultColWidth="8.85546875" defaultRowHeight="15"/>
  <cols>
    <col min="1" max="1" width="4.5703125" style="66" bestFit="1" customWidth="1"/>
    <col min="2" max="2" width="10.140625" style="107" customWidth="1"/>
    <col min="3" max="3" width="9.7109375" style="107" customWidth="1"/>
    <col min="4" max="4" width="10.28515625" style="107" customWidth="1"/>
    <col min="5" max="6" width="8.85546875" style="208"/>
  </cols>
  <sheetData>
    <row r="1" spans="1:7" s="106" customFormat="1">
      <c r="A1" s="25" t="s">
        <v>14</v>
      </c>
      <c r="B1" s="105" t="s">
        <v>191</v>
      </c>
      <c r="C1" s="105" t="s">
        <v>192</v>
      </c>
      <c r="D1" s="105" t="s">
        <v>193</v>
      </c>
      <c r="E1" s="207" t="s">
        <v>17</v>
      </c>
      <c r="F1" s="207" t="s">
        <v>1153</v>
      </c>
    </row>
    <row r="2" spans="1:7" s="104" customFormat="1">
      <c r="A2" s="108">
        <v>49</v>
      </c>
      <c r="B2" s="109">
        <f>[1]Annual!$B$8</f>
        <v>11845.8</v>
      </c>
      <c r="C2" s="110">
        <f>(B2+D2)/2</f>
        <v>14807.249999999998</v>
      </c>
      <c r="D2" s="109">
        <f>B2*150%</f>
        <v>17768.699999999997</v>
      </c>
      <c r="E2" s="208">
        <f>(D2/B2)-1</f>
        <v>0.49999999999999978</v>
      </c>
      <c r="F2" s="208"/>
      <c r="G2"/>
    </row>
    <row r="3" spans="1:7">
      <c r="A3" s="108">
        <v>50</v>
      </c>
      <c r="B3" s="111">
        <f>[1]Annual!$B$11</f>
        <v>15796.12</v>
      </c>
      <c r="C3" s="110">
        <f t="shared" ref="C3:C5" si="0">(B3+D3)/2</f>
        <v>19745.150000000001</v>
      </c>
      <c r="D3" s="111">
        <f>B3*150%</f>
        <v>23694.18</v>
      </c>
      <c r="E3" s="208">
        <f t="shared" ref="E3:E7" si="1">(D3/B3)-1</f>
        <v>0.5</v>
      </c>
      <c r="F3" s="208">
        <f>(B3/B2)-1</f>
        <v>0.33347853247564552</v>
      </c>
    </row>
    <row r="4" spans="1:7">
      <c r="A4" s="108">
        <v>51</v>
      </c>
      <c r="B4" s="111">
        <v>16596</v>
      </c>
      <c r="C4" s="110">
        <f t="shared" si="0"/>
        <v>20745</v>
      </c>
      <c r="D4" s="111">
        <f>B4*150%</f>
        <v>24894</v>
      </c>
      <c r="E4" s="208">
        <f t="shared" si="1"/>
        <v>0.5</v>
      </c>
      <c r="F4" s="208">
        <f t="shared" ref="F4:F48" si="2">(B4/B3)-1</f>
        <v>5.063775154911454E-2</v>
      </c>
    </row>
    <row r="5" spans="1:7">
      <c r="A5" s="108">
        <v>52</v>
      </c>
      <c r="B5" s="111">
        <f t="shared" ref="B5:B6" si="3">B4*105.1%</f>
        <v>17442.396000000001</v>
      </c>
      <c r="C5" s="110">
        <f t="shared" si="0"/>
        <v>21802.995000000003</v>
      </c>
      <c r="D5" s="111">
        <f>B5*150%</f>
        <v>26163.594000000001</v>
      </c>
      <c r="E5" s="208">
        <f t="shared" si="1"/>
        <v>0.5</v>
      </c>
      <c r="F5" s="208">
        <f t="shared" si="2"/>
        <v>5.0999999999999934E-2</v>
      </c>
    </row>
    <row r="6" spans="1:7">
      <c r="A6" s="108">
        <v>53</v>
      </c>
      <c r="B6" s="111">
        <f t="shared" si="3"/>
        <v>18331.958196</v>
      </c>
      <c r="C6" s="110">
        <f t="shared" ref="C6:C48" si="4">(B6+D6)/2</f>
        <v>22914.947744999998</v>
      </c>
      <c r="D6" s="111">
        <f t="shared" ref="D6:D48" si="5">B6*150%</f>
        <v>27497.937293999999</v>
      </c>
      <c r="E6" s="208">
        <f t="shared" si="1"/>
        <v>0.5</v>
      </c>
      <c r="F6" s="208">
        <f t="shared" si="2"/>
        <v>5.0999999999999934E-2</v>
      </c>
    </row>
    <row r="7" spans="1:7">
      <c r="A7" s="108">
        <v>54</v>
      </c>
      <c r="B7" s="211">
        <v>19245</v>
      </c>
      <c r="C7" s="212">
        <f t="shared" si="4"/>
        <v>24056.25</v>
      </c>
      <c r="D7" s="211">
        <f t="shared" si="5"/>
        <v>28867.5</v>
      </c>
      <c r="E7" s="209">
        <f t="shared" si="1"/>
        <v>0.5</v>
      </c>
      <c r="F7" s="209">
        <f t="shared" si="2"/>
        <v>4.9806016042477363E-2</v>
      </c>
      <c r="G7" t="s">
        <v>1154</v>
      </c>
    </row>
    <row r="8" spans="1:7">
      <c r="A8" s="108">
        <v>55</v>
      </c>
      <c r="B8" s="111">
        <f>B7*105.1%</f>
        <v>20226.494999999999</v>
      </c>
      <c r="C8" s="110">
        <f t="shared" si="4"/>
        <v>25283.118750000001</v>
      </c>
      <c r="D8" s="111">
        <f t="shared" si="5"/>
        <v>30339.7425</v>
      </c>
      <c r="E8" s="208">
        <f t="shared" ref="E8:E48" si="6">(D8/B8)-1</f>
        <v>0.5</v>
      </c>
      <c r="F8" s="208">
        <f t="shared" si="2"/>
        <v>5.0999999999999934E-2</v>
      </c>
    </row>
    <row r="9" spans="1:7">
      <c r="A9" s="108">
        <v>56</v>
      </c>
      <c r="B9" s="111">
        <f t="shared" ref="B9:B48" si="7">B8*105.1%</f>
        <v>21258.046244999998</v>
      </c>
      <c r="C9" s="110">
        <f t="shared" si="4"/>
        <v>26572.557806249999</v>
      </c>
      <c r="D9" s="111">
        <f t="shared" si="5"/>
        <v>31887.069367499997</v>
      </c>
      <c r="E9" s="208">
        <f t="shared" si="6"/>
        <v>0.5</v>
      </c>
      <c r="F9" s="208">
        <f t="shared" si="2"/>
        <v>5.0999999999999934E-2</v>
      </c>
    </row>
    <row r="10" spans="1:7">
      <c r="A10" s="108">
        <v>57</v>
      </c>
      <c r="B10" s="111">
        <f t="shared" si="7"/>
        <v>22342.206603494997</v>
      </c>
      <c r="C10" s="110">
        <f t="shared" si="4"/>
        <v>27927.758254368746</v>
      </c>
      <c r="D10" s="111">
        <f t="shared" si="5"/>
        <v>33513.309905242495</v>
      </c>
      <c r="E10" s="208">
        <f t="shared" si="6"/>
        <v>0.5</v>
      </c>
      <c r="F10" s="208">
        <f t="shared" si="2"/>
        <v>5.0999999999999934E-2</v>
      </c>
    </row>
    <row r="11" spans="1:7">
      <c r="A11" s="108">
        <v>58</v>
      </c>
      <c r="B11" s="111">
        <f t="shared" si="7"/>
        <v>23481.659140273241</v>
      </c>
      <c r="C11" s="110">
        <f t="shared" si="4"/>
        <v>29352.073925341552</v>
      </c>
      <c r="D11" s="111">
        <f t="shared" si="5"/>
        <v>35222.48871040986</v>
      </c>
      <c r="E11" s="208">
        <f t="shared" si="6"/>
        <v>0.5</v>
      </c>
      <c r="F11" s="208">
        <f t="shared" si="2"/>
        <v>5.0999999999999934E-2</v>
      </c>
    </row>
    <row r="12" spans="1:7">
      <c r="A12" s="108">
        <v>59</v>
      </c>
      <c r="B12" s="111">
        <f t="shared" si="7"/>
        <v>24679.223756427175</v>
      </c>
      <c r="C12" s="110">
        <f t="shared" si="4"/>
        <v>30849.029695533965</v>
      </c>
      <c r="D12" s="111">
        <f t="shared" si="5"/>
        <v>37018.83563464076</v>
      </c>
      <c r="E12" s="208">
        <f t="shared" si="6"/>
        <v>0.5</v>
      </c>
      <c r="F12" s="208">
        <f t="shared" si="2"/>
        <v>5.0999999999999934E-2</v>
      </c>
    </row>
    <row r="13" spans="1:7">
      <c r="A13" s="108">
        <v>60</v>
      </c>
      <c r="B13" s="111">
        <f t="shared" si="7"/>
        <v>25937.864168004959</v>
      </c>
      <c r="C13" s="110">
        <f t="shared" si="4"/>
        <v>32422.330210006199</v>
      </c>
      <c r="D13" s="111">
        <f t="shared" si="5"/>
        <v>38906.796252007436</v>
      </c>
      <c r="E13" s="208">
        <f t="shared" si="6"/>
        <v>0.5</v>
      </c>
      <c r="F13" s="208">
        <f t="shared" si="2"/>
        <v>5.0999999999999934E-2</v>
      </c>
    </row>
    <row r="14" spans="1:7">
      <c r="A14" s="108">
        <v>61</v>
      </c>
      <c r="B14" s="111">
        <f t="shared" si="7"/>
        <v>27260.695240573208</v>
      </c>
      <c r="C14" s="110">
        <f t="shared" si="4"/>
        <v>34075.869050716516</v>
      </c>
      <c r="D14" s="111">
        <f t="shared" si="5"/>
        <v>40891.042860859816</v>
      </c>
      <c r="E14" s="208">
        <f t="shared" si="6"/>
        <v>0.50000000000000022</v>
      </c>
      <c r="F14" s="208">
        <f t="shared" si="2"/>
        <v>5.0999999999999934E-2</v>
      </c>
    </row>
    <row r="15" spans="1:7">
      <c r="A15" s="108">
        <v>62</v>
      </c>
      <c r="B15" s="111">
        <f t="shared" si="7"/>
        <v>28650.990697842441</v>
      </c>
      <c r="C15" s="110">
        <f t="shared" si="4"/>
        <v>35813.738372303051</v>
      </c>
      <c r="D15" s="111">
        <f t="shared" si="5"/>
        <v>42976.486046763661</v>
      </c>
      <c r="E15" s="208">
        <f t="shared" si="6"/>
        <v>0.5</v>
      </c>
      <c r="F15" s="208">
        <f t="shared" si="2"/>
        <v>5.0999999999999934E-2</v>
      </c>
    </row>
    <row r="16" spans="1:7">
      <c r="A16" s="108">
        <v>63</v>
      </c>
      <c r="B16" s="111">
        <f t="shared" si="7"/>
        <v>30112.191223432405</v>
      </c>
      <c r="C16" s="110">
        <f t="shared" si="4"/>
        <v>37640.239029290504</v>
      </c>
      <c r="D16" s="111">
        <f t="shared" si="5"/>
        <v>45168.28683514861</v>
      </c>
      <c r="E16" s="208">
        <f t="shared" si="6"/>
        <v>0.50000000000000022</v>
      </c>
      <c r="F16" s="208">
        <f t="shared" si="2"/>
        <v>5.0999999999999934E-2</v>
      </c>
    </row>
    <row r="17" spans="1:6">
      <c r="A17" s="108">
        <v>64</v>
      </c>
      <c r="B17" s="111">
        <f t="shared" si="7"/>
        <v>31647.912975827454</v>
      </c>
      <c r="C17" s="110">
        <f t="shared" si="4"/>
        <v>39559.891219784316</v>
      </c>
      <c r="D17" s="111">
        <f t="shared" si="5"/>
        <v>47471.869463741183</v>
      </c>
      <c r="E17" s="208">
        <f t="shared" si="6"/>
        <v>0.5</v>
      </c>
      <c r="F17" s="208">
        <f t="shared" si="2"/>
        <v>5.0999999999999934E-2</v>
      </c>
    </row>
    <row r="18" spans="1:6">
      <c r="A18" s="108">
        <v>65</v>
      </c>
      <c r="B18" s="111">
        <f t="shared" si="7"/>
        <v>33261.956537594655</v>
      </c>
      <c r="C18" s="110">
        <f t="shared" si="4"/>
        <v>41577.445671993322</v>
      </c>
      <c r="D18" s="111">
        <f t="shared" si="5"/>
        <v>49892.934806391982</v>
      </c>
      <c r="E18" s="208">
        <f t="shared" si="6"/>
        <v>0.5</v>
      </c>
      <c r="F18" s="208">
        <f t="shared" si="2"/>
        <v>5.0999999999999934E-2</v>
      </c>
    </row>
    <row r="19" spans="1:6">
      <c r="A19" s="108">
        <v>66</v>
      </c>
      <c r="B19" s="111">
        <f t="shared" si="7"/>
        <v>34958.316321011982</v>
      </c>
      <c r="C19" s="110">
        <f t="shared" si="4"/>
        <v>43697.895401264977</v>
      </c>
      <c r="D19" s="111">
        <f t="shared" si="5"/>
        <v>52437.474481517973</v>
      </c>
      <c r="E19" s="208">
        <f t="shared" si="6"/>
        <v>0.5</v>
      </c>
      <c r="F19" s="208">
        <f t="shared" si="2"/>
        <v>5.0999999999999934E-2</v>
      </c>
    </row>
    <row r="20" spans="1:6">
      <c r="A20" s="108">
        <v>67</v>
      </c>
      <c r="B20" s="111">
        <f t="shared" si="7"/>
        <v>36741.190453383591</v>
      </c>
      <c r="C20" s="110">
        <f t="shared" si="4"/>
        <v>45926.488066729493</v>
      </c>
      <c r="D20" s="111">
        <f t="shared" si="5"/>
        <v>55111.785680075387</v>
      </c>
      <c r="E20" s="208">
        <f t="shared" si="6"/>
        <v>0.5</v>
      </c>
      <c r="F20" s="208">
        <f t="shared" si="2"/>
        <v>5.0999999999999934E-2</v>
      </c>
    </row>
    <row r="21" spans="1:6">
      <c r="A21" s="108">
        <v>68</v>
      </c>
      <c r="B21" s="111">
        <f t="shared" si="7"/>
        <v>38614.991166506152</v>
      </c>
      <c r="C21" s="110">
        <f t="shared" si="4"/>
        <v>48268.738958132686</v>
      </c>
      <c r="D21" s="111">
        <f t="shared" si="5"/>
        <v>57922.486749759228</v>
      </c>
      <c r="E21" s="208">
        <f t="shared" si="6"/>
        <v>0.5</v>
      </c>
      <c r="F21" s="208">
        <f t="shared" si="2"/>
        <v>5.0999999999999934E-2</v>
      </c>
    </row>
    <row r="22" spans="1:6">
      <c r="A22" s="108">
        <v>69</v>
      </c>
      <c r="B22" s="111">
        <f t="shared" si="7"/>
        <v>40584.355715997961</v>
      </c>
      <c r="C22" s="110">
        <f t="shared" si="4"/>
        <v>50730.444644997449</v>
      </c>
      <c r="D22" s="111">
        <f t="shared" si="5"/>
        <v>60876.533573996945</v>
      </c>
      <c r="E22" s="208">
        <f t="shared" si="6"/>
        <v>0.5</v>
      </c>
      <c r="F22" s="208">
        <f t="shared" si="2"/>
        <v>5.0999999999999934E-2</v>
      </c>
    </row>
    <row r="23" spans="1:6">
      <c r="A23" s="108">
        <v>70</v>
      </c>
      <c r="B23" s="111">
        <f t="shared" si="7"/>
        <v>42654.157857513856</v>
      </c>
      <c r="C23" s="110">
        <f t="shared" si="4"/>
        <v>53317.697321892323</v>
      </c>
      <c r="D23" s="111">
        <f t="shared" si="5"/>
        <v>63981.236786270783</v>
      </c>
      <c r="E23" s="208">
        <f t="shared" si="6"/>
        <v>0.5</v>
      </c>
      <c r="F23" s="208">
        <f t="shared" si="2"/>
        <v>5.0999999999999934E-2</v>
      </c>
    </row>
    <row r="24" spans="1:6">
      <c r="A24" s="113">
        <v>71</v>
      </c>
      <c r="B24" s="111">
        <f t="shared" si="7"/>
        <v>44829.519908247057</v>
      </c>
      <c r="C24" s="110">
        <f t="shared" si="4"/>
        <v>56036.899885308827</v>
      </c>
      <c r="D24" s="111">
        <f t="shared" si="5"/>
        <v>67244.279862370589</v>
      </c>
      <c r="E24" s="208">
        <f t="shared" si="6"/>
        <v>0.5</v>
      </c>
      <c r="F24" s="208">
        <f t="shared" si="2"/>
        <v>5.0999999999999934E-2</v>
      </c>
    </row>
    <row r="25" spans="1:6">
      <c r="A25" s="108">
        <v>72</v>
      </c>
      <c r="B25" s="111">
        <f t="shared" si="7"/>
        <v>47115.825423567658</v>
      </c>
      <c r="C25" s="110">
        <f t="shared" si="4"/>
        <v>58894.781779459568</v>
      </c>
      <c r="D25" s="111">
        <f t="shared" si="5"/>
        <v>70673.738135351479</v>
      </c>
      <c r="E25" s="208">
        <f t="shared" si="6"/>
        <v>0.49999999999999978</v>
      </c>
      <c r="F25" s="208">
        <f t="shared" si="2"/>
        <v>5.0999999999999934E-2</v>
      </c>
    </row>
    <row r="26" spans="1:6">
      <c r="A26" s="108">
        <v>73</v>
      </c>
      <c r="B26" s="111">
        <f t="shared" si="7"/>
        <v>49518.732520169608</v>
      </c>
      <c r="C26" s="110">
        <f t="shared" si="4"/>
        <v>61898.415650212009</v>
      </c>
      <c r="D26" s="111">
        <f t="shared" si="5"/>
        <v>74278.098780254411</v>
      </c>
      <c r="E26" s="208">
        <f t="shared" si="6"/>
        <v>0.5</v>
      </c>
      <c r="F26" s="208">
        <f t="shared" si="2"/>
        <v>5.0999999999999934E-2</v>
      </c>
    </row>
    <row r="27" spans="1:6">
      <c r="A27" s="108">
        <v>74</v>
      </c>
      <c r="B27" s="111">
        <f t="shared" si="7"/>
        <v>52044.187878698256</v>
      </c>
      <c r="C27" s="110">
        <f t="shared" si="4"/>
        <v>65055.23484837282</v>
      </c>
      <c r="D27" s="111">
        <f t="shared" si="5"/>
        <v>78066.281818047384</v>
      </c>
      <c r="E27" s="208">
        <f t="shared" si="6"/>
        <v>0.5</v>
      </c>
      <c r="F27" s="208">
        <f t="shared" si="2"/>
        <v>5.0999999999999934E-2</v>
      </c>
    </row>
    <row r="28" spans="1:6">
      <c r="A28" s="108">
        <v>75</v>
      </c>
      <c r="B28" s="111">
        <f t="shared" si="7"/>
        <v>54698.441460511865</v>
      </c>
      <c r="C28" s="110">
        <f t="shared" si="4"/>
        <v>68373.051825639821</v>
      </c>
      <c r="D28" s="111">
        <f t="shared" si="5"/>
        <v>82047.662190767791</v>
      </c>
      <c r="E28" s="208">
        <f t="shared" si="6"/>
        <v>0.49999999999999978</v>
      </c>
      <c r="F28" s="208">
        <f t="shared" si="2"/>
        <v>5.0999999999999934E-2</v>
      </c>
    </row>
    <row r="29" spans="1:6">
      <c r="A29" s="108">
        <v>76</v>
      </c>
      <c r="B29" s="111">
        <f t="shared" si="7"/>
        <v>57488.061974997967</v>
      </c>
      <c r="C29" s="110">
        <f t="shared" si="4"/>
        <v>71860.077468747448</v>
      </c>
      <c r="D29" s="111">
        <f t="shared" si="5"/>
        <v>86232.092962496943</v>
      </c>
      <c r="E29" s="208">
        <f t="shared" si="6"/>
        <v>0.49999999999999978</v>
      </c>
      <c r="F29" s="208">
        <f t="shared" si="2"/>
        <v>5.0999999999999934E-2</v>
      </c>
    </row>
    <row r="30" spans="1:6">
      <c r="A30" s="108">
        <v>77</v>
      </c>
      <c r="B30" s="111">
        <f t="shared" si="7"/>
        <v>60419.953135722862</v>
      </c>
      <c r="C30" s="110">
        <f t="shared" si="4"/>
        <v>75524.94141965358</v>
      </c>
      <c r="D30" s="111">
        <f t="shared" si="5"/>
        <v>90629.92970358429</v>
      </c>
      <c r="E30" s="208">
        <f t="shared" si="6"/>
        <v>0.5</v>
      </c>
      <c r="F30" s="208">
        <f t="shared" si="2"/>
        <v>5.0999999999999934E-2</v>
      </c>
    </row>
    <row r="31" spans="1:6">
      <c r="A31" s="108">
        <v>78</v>
      </c>
      <c r="B31" s="111">
        <f t="shared" si="7"/>
        <v>63501.370745644723</v>
      </c>
      <c r="C31" s="110">
        <f t="shared" si="4"/>
        <v>79376.713432055898</v>
      </c>
      <c r="D31" s="111">
        <f t="shared" si="5"/>
        <v>95252.056118467081</v>
      </c>
      <c r="E31" s="208">
        <f t="shared" si="6"/>
        <v>0.5</v>
      </c>
      <c r="F31" s="208">
        <f t="shared" si="2"/>
        <v>5.0999999999999934E-2</v>
      </c>
    </row>
    <row r="32" spans="1:6">
      <c r="A32" s="108">
        <v>79</v>
      </c>
      <c r="B32" s="111">
        <f t="shared" si="7"/>
        <v>66739.940653672602</v>
      </c>
      <c r="C32" s="110">
        <f t="shared" si="4"/>
        <v>83424.925817090756</v>
      </c>
      <c r="D32" s="111">
        <f t="shared" si="5"/>
        <v>100109.9109805089</v>
      </c>
      <c r="E32" s="208">
        <f t="shared" si="6"/>
        <v>0.5</v>
      </c>
      <c r="F32" s="208">
        <f t="shared" si="2"/>
        <v>5.0999999999999934E-2</v>
      </c>
    </row>
    <row r="33" spans="1:7">
      <c r="A33" s="108">
        <v>80</v>
      </c>
      <c r="B33" s="111">
        <f t="shared" si="7"/>
        <v>70143.677627009907</v>
      </c>
      <c r="C33" s="110">
        <f t="shared" si="4"/>
        <v>87679.597033762373</v>
      </c>
      <c r="D33" s="111">
        <f t="shared" si="5"/>
        <v>105215.51644051485</v>
      </c>
      <c r="E33" s="208">
        <f t="shared" si="6"/>
        <v>0.5</v>
      </c>
      <c r="F33" s="208">
        <f t="shared" si="2"/>
        <v>5.0999999999999934E-2</v>
      </c>
    </row>
    <row r="34" spans="1:7">
      <c r="A34" s="113">
        <v>81</v>
      </c>
      <c r="B34" s="111">
        <f t="shared" si="7"/>
        <v>73721.005185987407</v>
      </c>
      <c r="C34" s="110">
        <f t="shared" si="4"/>
        <v>92151.256482484256</v>
      </c>
      <c r="D34" s="111">
        <f t="shared" si="5"/>
        <v>110581.50777898112</v>
      </c>
      <c r="E34" s="208">
        <f t="shared" si="6"/>
        <v>0.5</v>
      </c>
      <c r="F34" s="208">
        <f t="shared" si="2"/>
        <v>5.0999999999999934E-2</v>
      </c>
    </row>
    <row r="35" spans="1:7">
      <c r="A35" s="113">
        <v>82</v>
      </c>
      <c r="B35" s="111">
        <f t="shared" si="7"/>
        <v>77480.776450472767</v>
      </c>
      <c r="C35" s="110">
        <f t="shared" si="4"/>
        <v>96850.970563090959</v>
      </c>
      <c r="D35" s="111">
        <f t="shared" si="5"/>
        <v>116221.16467570915</v>
      </c>
      <c r="E35" s="208">
        <f t="shared" si="6"/>
        <v>0.5</v>
      </c>
      <c r="F35" s="208">
        <f t="shared" si="2"/>
        <v>5.0999999999999934E-2</v>
      </c>
    </row>
    <row r="36" spans="1:7">
      <c r="A36" s="113">
        <v>83</v>
      </c>
      <c r="B36" s="111">
        <f t="shared" si="7"/>
        <v>81432.296049446872</v>
      </c>
      <c r="C36" s="110">
        <f t="shared" si="4"/>
        <v>101790.37006180859</v>
      </c>
      <c r="D36" s="111">
        <f t="shared" si="5"/>
        <v>122148.44407417031</v>
      </c>
      <c r="E36" s="208">
        <f t="shared" si="6"/>
        <v>0.5</v>
      </c>
      <c r="F36" s="208">
        <f t="shared" si="2"/>
        <v>5.0999999999999934E-2</v>
      </c>
    </row>
    <row r="37" spans="1:7">
      <c r="A37" s="113">
        <v>84</v>
      </c>
      <c r="B37" s="111">
        <f t="shared" si="7"/>
        <v>85585.343147968655</v>
      </c>
      <c r="C37" s="110">
        <f t="shared" si="4"/>
        <v>106981.67893496083</v>
      </c>
      <c r="D37" s="111">
        <f t="shared" si="5"/>
        <v>128378.01472195299</v>
      </c>
      <c r="E37" s="208">
        <f t="shared" si="6"/>
        <v>0.5</v>
      </c>
      <c r="F37" s="208">
        <f t="shared" si="2"/>
        <v>5.0999999999999934E-2</v>
      </c>
    </row>
    <row r="38" spans="1:7">
      <c r="A38" s="113">
        <v>85</v>
      </c>
      <c r="B38" s="111">
        <f t="shared" si="7"/>
        <v>89950.195648515044</v>
      </c>
      <c r="C38" s="110">
        <f t="shared" si="4"/>
        <v>112437.74456064381</v>
      </c>
      <c r="D38" s="111">
        <f t="shared" si="5"/>
        <v>134925.29347277258</v>
      </c>
      <c r="E38" s="208">
        <f t="shared" si="6"/>
        <v>0.50000000000000022</v>
      </c>
      <c r="F38" s="208">
        <f t="shared" si="2"/>
        <v>5.0999999999999934E-2</v>
      </c>
    </row>
    <row r="39" spans="1:7">
      <c r="A39" s="113">
        <v>86</v>
      </c>
      <c r="B39" s="111">
        <f t="shared" si="7"/>
        <v>94537.655626589301</v>
      </c>
      <c r="C39" s="110">
        <f t="shared" si="4"/>
        <v>118172.06953323662</v>
      </c>
      <c r="D39" s="111">
        <f t="shared" si="5"/>
        <v>141806.48343988394</v>
      </c>
      <c r="E39" s="208">
        <f t="shared" si="6"/>
        <v>0.5</v>
      </c>
      <c r="F39" s="208">
        <f t="shared" si="2"/>
        <v>5.0999999999999934E-2</v>
      </c>
    </row>
    <row r="40" spans="1:7">
      <c r="A40" s="113">
        <v>87</v>
      </c>
      <c r="B40" s="111">
        <f t="shared" si="7"/>
        <v>99359.076063545348</v>
      </c>
      <c r="C40" s="110">
        <f t="shared" si="4"/>
        <v>124198.84507943169</v>
      </c>
      <c r="D40" s="111">
        <f t="shared" si="5"/>
        <v>149038.61409531801</v>
      </c>
      <c r="E40" s="208">
        <f t="shared" si="6"/>
        <v>0.5</v>
      </c>
      <c r="F40" s="208">
        <f t="shared" si="2"/>
        <v>5.0999999999999934E-2</v>
      </c>
    </row>
    <row r="41" spans="1:7">
      <c r="A41" s="113">
        <v>88</v>
      </c>
      <c r="B41" s="111">
        <f t="shared" si="7"/>
        <v>104426.38894278616</v>
      </c>
      <c r="C41" s="110">
        <f t="shared" si="4"/>
        <v>130532.98617848271</v>
      </c>
      <c r="D41" s="111">
        <f t="shared" si="5"/>
        <v>156639.58341417924</v>
      </c>
      <c r="E41" s="208">
        <f t="shared" si="6"/>
        <v>0.5</v>
      </c>
      <c r="F41" s="208">
        <f t="shared" si="2"/>
        <v>5.0999999999999934E-2</v>
      </c>
    </row>
    <row r="42" spans="1:7">
      <c r="A42" s="113">
        <v>89</v>
      </c>
      <c r="B42" s="111">
        <f t="shared" si="7"/>
        <v>109752.13477886825</v>
      </c>
      <c r="C42" s="110">
        <f t="shared" si="4"/>
        <v>137190.16847358531</v>
      </c>
      <c r="D42" s="111">
        <f t="shared" si="5"/>
        <v>164628.20216830238</v>
      </c>
      <c r="E42" s="208">
        <f t="shared" si="6"/>
        <v>0.5</v>
      </c>
      <c r="F42" s="208">
        <f t="shared" si="2"/>
        <v>5.0999999999999934E-2</v>
      </c>
    </row>
    <row r="43" spans="1:7">
      <c r="A43" s="113">
        <v>90</v>
      </c>
      <c r="B43" s="111">
        <f t="shared" si="7"/>
        <v>115349.49365259052</v>
      </c>
      <c r="C43" s="110">
        <f t="shared" si="4"/>
        <v>144186.86706573813</v>
      </c>
      <c r="D43" s="111">
        <f t="shared" si="5"/>
        <v>173024.24047888577</v>
      </c>
      <c r="E43" s="208">
        <f t="shared" si="6"/>
        <v>0.49999999999999978</v>
      </c>
      <c r="F43" s="208">
        <f t="shared" si="2"/>
        <v>5.0999999999999934E-2</v>
      </c>
    </row>
    <row r="44" spans="1:7">
      <c r="A44" s="113">
        <v>91</v>
      </c>
      <c r="B44" s="111">
        <f t="shared" si="7"/>
        <v>121232.31782887263</v>
      </c>
      <c r="C44" s="110">
        <f t="shared" si="4"/>
        <v>151540.3972860908</v>
      </c>
      <c r="D44" s="111">
        <f t="shared" si="5"/>
        <v>181848.47674330894</v>
      </c>
      <c r="E44" s="208">
        <f t="shared" si="6"/>
        <v>0.5</v>
      </c>
      <c r="F44" s="208">
        <f t="shared" si="2"/>
        <v>5.0999999999999934E-2</v>
      </c>
    </row>
    <row r="45" spans="1:7">
      <c r="A45" s="206">
        <v>92</v>
      </c>
      <c r="B45" s="111">
        <f t="shared" si="7"/>
        <v>127415.16603814514</v>
      </c>
      <c r="C45" s="110">
        <f t="shared" si="4"/>
        <v>159268.95754768141</v>
      </c>
      <c r="D45" s="111">
        <f t="shared" si="5"/>
        <v>191122.7490572177</v>
      </c>
      <c r="E45" s="208">
        <f t="shared" si="6"/>
        <v>0.5</v>
      </c>
      <c r="F45" s="208">
        <f t="shared" si="2"/>
        <v>5.0999999999999934E-2</v>
      </c>
      <c r="G45" s="104"/>
    </row>
    <row r="46" spans="1:7">
      <c r="A46" s="108">
        <v>93</v>
      </c>
      <c r="B46" s="111">
        <f t="shared" si="7"/>
        <v>133913.33950609053</v>
      </c>
      <c r="C46" s="110">
        <f t="shared" si="4"/>
        <v>167391.67438261316</v>
      </c>
      <c r="D46" s="111">
        <f t="shared" si="5"/>
        <v>200870.00925913581</v>
      </c>
      <c r="E46" s="208">
        <f t="shared" si="6"/>
        <v>0.5</v>
      </c>
      <c r="F46" s="208">
        <f t="shared" si="2"/>
        <v>5.0999999999999934E-2</v>
      </c>
    </row>
    <row r="47" spans="1:7">
      <c r="A47" s="108">
        <v>94</v>
      </c>
      <c r="B47" s="111">
        <f t="shared" si="7"/>
        <v>140742.91982090115</v>
      </c>
      <c r="C47" s="110">
        <f t="shared" si="4"/>
        <v>175928.64977612643</v>
      </c>
      <c r="D47" s="111">
        <f t="shared" si="5"/>
        <v>211114.37973135174</v>
      </c>
      <c r="E47" s="208">
        <f t="shared" si="6"/>
        <v>0.5</v>
      </c>
      <c r="F47" s="208">
        <f t="shared" si="2"/>
        <v>5.0999999999999934E-2</v>
      </c>
    </row>
    <row r="48" spans="1:7">
      <c r="A48" s="108">
        <v>95</v>
      </c>
      <c r="B48" s="111">
        <f t="shared" si="7"/>
        <v>147920.80873176709</v>
      </c>
      <c r="C48" s="110">
        <f t="shared" si="4"/>
        <v>184901.01091470884</v>
      </c>
      <c r="D48" s="111">
        <f t="shared" si="5"/>
        <v>221881.21309765062</v>
      </c>
      <c r="E48" s="208">
        <f t="shared" si="6"/>
        <v>0.5</v>
      </c>
      <c r="F48" s="208">
        <f t="shared" si="2"/>
        <v>5.0999999999999934E-2</v>
      </c>
    </row>
    <row r="49" spans="1:4">
      <c r="A49" s="108"/>
      <c r="B49" s="109"/>
      <c r="C49" s="110"/>
      <c r="D49" s="109"/>
    </row>
    <row r="50" spans="1:4">
      <c r="A50" s="108"/>
      <c r="B50" s="109"/>
      <c r="C50" s="110"/>
      <c r="D50" s="109"/>
    </row>
    <row r="51" spans="1:4">
      <c r="A51" s="108"/>
      <c r="B51" s="109"/>
      <c r="C51" s="110"/>
      <c r="D51" s="109"/>
    </row>
    <row r="52" spans="1:4">
      <c r="A52" s="108"/>
      <c r="B52" s="109"/>
      <c r="C52" s="110"/>
      <c r="D52" s="109"/>
    </row>
    <row r="53" spans="1:4">
      <c r="A53" s="108"/>
      <c r="B53" s="109" t="s">
        <v>190</v>
      </c>
      <c r="C53" s="110"/>
      <c r="D53" s="109" t="s">
        <v>190</v>
      </c>
    </row>
    <row r="54" spans="1:4">
      <c r="A54" s="108"/>
      <c r="B54" s="109"/>
      <c r="C54" s="110"/>
      <c r="D54" s="109"/>
    </row>
    <row r="55" spans="1:4">
      <c r="A55" s="108"/>
      <c r="B55" s="109"/>
      <c r="C55" s="110"/>
      <c r="D55" s="109"/>
    </row>
    <row r="56" spans="1:4">
      <c r="A56" s="108"/>
      <c r="B56" s="109"/>
      <c r="C56" s="110"/>
      <c r="D56" s="109"/>
    </row>
    <row r="57" spans="1:4">
      <c r="A57" s="108"/>
      <c r="B57" s="109"/>
      <c r="C57" s="110"/>
      <c r="D57" s="109"/>
    </row>
    <row r="58" spans="1:4">
      <c r="A58" s="108"/>
      <c r="B58" s="109"/>
      <c r="C58" s="110"/>
      <c r="D58" s="109"/>
    </row>
    <row r="59" spans="1:4">
      <c r="A59" s="108"/>
      <c r="B59" s="109"/>
      <c r="C59" s="110"/>
      <c r="D59" s="109"/>
    </row>
    <row r="60" spans="1:4">
      <c r="A60" s="108"/>
      <c r="B60" s="109"/>
      <c r="C60" s="110"/>
      <c r="D60" s="109"/>
    </row>
    <row r="61" spans="1:4">
      <c r="A61" s="108"/>
      <c r="B61" s="109"/>
      <c r="C61" s="110"/>
      <c r="D61" s="109"/>
    </row>
    <row r="62" spans="1:4">
      <c r="A62" s="108"/>
      <c r="B62" s="109"/>
      <c r="C62" s="110"/>
      <c r="D62" s="109"/>
    </row>
    <row r="63" spans="1:4">
      <c r="A63" s="108"/>
      <c r="B63" s="109"/>
      <c r="C63" s="110"/>
      <c r="D63" s="109"/>
    </row>
    <row r="64" spans="1:4">
      <c r="A64" s="108"/>
      <c r="B64" s="109"/>
      <c r="C64" s="110"/>
      <c r="D64" s="109"/>
    </row>
    <row r="65" spans="1:4">
      <c r="A65" s="108"/>
      <c r="B65" s="109"/>
      <c r="C65" s="110"/>
      <c r="D65" s="109"/>
    </row>
    <row r="66" spans="1:4">
      <c r="A66" s="108"/>
      <c r="B66" s="109"/>
      <c r="C66" s="110"/>
      <c r="D66" s="109"/>
    </row>
    <row r="67" spans="1:4">
      <c r="A67" s="108"/>
      <c r="B67" s="109"/>
      <c r="C67" s="110"/>
      <c r="D67" s="109"/>
    </row>
    <row r="68" spans="1:4">
      <c r="A68" s="108"/>
      <c r="B68" s="109"/>
      <c r="C68" s="110"/>
      <c r="D68" s="109"/>
    </row>
    <row r="69" spans="1:4">
      <c r="A69" s="108"/>
      <c r="B69" s="109"/>
      <c r="C69" s="110"/>
      <c r="D69" s="109"/>
    </row>
    <row r="70" spans="1:4">
      <c r="A70" s="108"/>
      <c r="B70" s="109"/>
      <c r="C70" s="110"/>
      <c r="D70" s="109"/>
    </row>
    <row r="71" spans="1:4">
      <c r="A71" s="108"/>
      <c r="B71" s="109"/>
      <c r="C71" s="110"/>
      <c r="D71" s="109"/>
    </row>
    <row r="72" spans="1:4">
      <c r="A72" s="108"/>
      <c r="B72" s="109"/>
      <c r="C72" s="110"/>
      <c r="D72" s="109"/>
    </row>
    <row r="73" spans="1:4">
      <c r="A73" s="108"/>
      <c r="B73" s="109" t="s">
        <v>190</v>
      </c>
      <c r="C73" s="110"/>
      <c r="D73" s="109" t="s">
        <v>190</v>
      </c>
    </row>
    <row r="74" spans="1:4">
      <c r="A74" s="108"/>
      <c r="B74" s="109"/>
      <c r="C74" s="110"/>
      <c r="D74" s="109"/>
    </row>
    <row r="75" spans="1:4">
      <c r="A75" s="108"/>
      <c r="B75" s="109" t="s">
        <v>190</v>
      </c>
      <c r="C75" s="110"/>
      <c r="D75" s="109" t="s">
        <v>190</v>
      </c>
    </row>
    <row r="76" spans="1:4">
      <c r="A76" s="108"/>
      <c r="B76" s="109"/>
      <c r="C76" s="110"/>
      <c r="D76" s="109"/>
    </row>
    <row r="77" spans="1:4">
      <c r="A77" s="108"/>
      <c r="B77" s="109"/>
      <c r="C77" s="110"/>
      <c r="D77" s="109"/>
    </row>
    <row r="78" spans="1:4">
      <c r="A78" s="108"/>
      <c r="B78" s="109"/>
      <c r="C78" s="110"/>
      <c r="D78" s="109"/>
    </row>
    <row r="79" spans="1:4">
      <c r="A79" s="108"/>
      <c r="B79" s="109"/>
      <c r="C79" s="110"/>
      <c r="D79" s="109"/>
    </row>
    <row r="80" spans="1:4">
      <c r="A80" s="108"/>
      <c r="B80" s="109"/>
      <c r="C80" s="110"/>
      <c r="D80" s="109"/>
    </row>
    <row r="81" spans="1:4">
      <c r="A81" s="108"/>
      <c r="B81" s="109"/>
      <c r="C81" s="110"/>
      <c r="D81" s="109"/>
    </row>
    <row r="82" spans="1:4">
      <c r="A82" s="108"/>
      <c r="B82" s="109"/>
      <c r="C82" s="110"/>
      <c r="D82" s="109"/>
    </row>
    <row r="83" spans="1:4">
      <c r="A83" s="108"/>
      <c r="B83" s="109"/>
      <c r="C83" s="110"/>
      <c r="D83" s="109"/>
    </row>
    <row r="84" spans="1:4">
      <c r="A84" s="108"/>
      <c r="B84" s="109"/>
      <c r="C84" s="110"/>
      <c r="D84" s="109"/>
    </row>
    <row r="85" spans="1:4">
      <c r="A85" s="108"/>
      <c r="B85" s="111"/>
      <c r="C85" s="110"/>
      <c r="D85" s="111"/>
    </row>
    <row r="86" spans="1:4">
      <c r="A86" s="108"/>
      <c r="B86" s="109"/>
      <c r="C86" s="110"/>
      <c r="D86" s="109"/>
    </row>
    <row r="87" spans="1:4">
      <c r="A87" s="108"/>
      <c r="B87" s="109" t="s">
        <v>190</v>
      </c>
      <c r="C87" s="110"/>
      <c r="D87" s="109" t="s">
        <v>190</v>
      </c>
    </row>
    <row r="88" spans="1:4">
      <c r="A88" s="108"/>
      <c r="B88" s="109"/>
      <c r="C88" s="110"/>
      <c r="D88" s="109"/>
    </row>
    <row r="89" spans="1:4">
      <c r="A89" s="108"/>
      <c r="B89" s="109"/>
      <c r="C89" s="110"/>
      <c r="D89" s="109"/>
    </row>
    <row r="90" spans="1:4">
      <c r="A90" s="108"/>
      <c r="B90" s="109" t="s">
        <v>190</v>
      </c>
      <c r="C90" s="110"/>
      <c r="D90" s="109" t="s">
        <v>190</v>
      </c>
    </row>
    <row r="91" spans="1:4">
      <c r="A91" s="108"/>
      <c r="B91" s="109"/>
      <c r="C91" s="110"/>
      <c r="D91" s="109"/>
    </row>
    <row r="92" spans="1:4">
      <c r="A92" s="108"/>
      <c r="B92" s="109"/>
      <c r="C92" s="110"/>
      <c r="D92" s="109"/>
    </row>
    <row r="93" spans="1:4">
      <c r="A93" s="108"/>
      <c r="B93" s="109"/>
      <c r="C93" s="110"/>
      <c r="D93" s="109"/>
    </row>
    <row r="94" spans="1:4">
      <c r="A94" s="108"/>
      <c r="B94" s="109"/>
      <c r="C94" s="110"/>
      <c r="D94" s="109"/>
    </row>
    <row r="95" spans="1:4">
      <c r="A95" s="108"/>
      <c r="B95" s="109"/>
      <c r="C95" s="110"/>
      <c r="D95" s="109"/>
    </row>
    <row r="96" spans="1:4">
      <c r="A96" s="108"/>
      <c r="B96" s="109"/>
      <c r="C96" s="110"/>
      <c r="D96" s="109"/>
    </row>
    <row r="97" spans="1:4">
      <c r="A97" s="108"/>
      <c r="B97" s="109" t="s">
        <v>190</v>
      </c>
      <c r="C97" s="110"/>
      <c r="D97" s="109" t="s">
        <v>190</v>
      </c>
    </row>
    <row r="98" spans="1:4">
      <c r="A98" s="108"/>
      <c r="B98" s="109" t="s">
        <v>190</v>
      </c>
      <c r="C98" s="110"/>
      <c r="D98" s="109" t="s">
        <v>190</v>
      </c>
    </row>
    <row r="99" spans="1:4">
      <c r="A99" s="108"/>
      <c r="B99" s="109"/>
      <c r="C99" s="110"/>
      <c r="D99" s="109"/>
    </row>
    <row r="100" spans="1:4">
      <c r="A100" s="108"/>
      <c r="B100" s="109"/>
      <c r="C100" s="110"/>
      <c r="D100" s="109"/>
    </row>
    <row r="101" spans="1:4">
      <c r="A101" s="108"/>
      <c r="B101" s="109"/>
      <c r="C101" s="110"/>
      <c r="D101" s="109"/>
    </row>
    <row r="102" spans="1:4">
      <c r="A102" s="108"/>
      <c r="B102" s="109"/>
      <c r="C102" s="110"/>
      <c r="D102" s="109"/>
    </row>
    <row r="103" spans="1:4">
      <c r="A103" s="108"/>
      <c r="B103" s="109" t="s">
        <v>190</v>
      </c>
      <c r="C103" s="110"/>
      <c r="D103" s="109" t="s">
        <v>190</v>
      </c>
    </row>
    <row r="104" spans="1:4">
      <c r="A104" s="108"/>
      <c r="B104" s="109"/>
      <c r="C104" s="110"/>
      <c r="D104" s="109"/>
    </row>
    <row r="105" spans="1:4">
      <c r="A105" s="108"/>
      <c r="B105" s="109"/>
      <c r="C105" s="110"/>
      <c r="D105" s="109"/>
    </row>
    <row r="106" spans="1:4">
      <c r="A106" s="108"/>
      <c r="B106" s="109"/>
      <c r="C106" s="110"/>
      <c r="D106" s="109"/>
    </row>
    <row r="107" spans="1:4">
      <c r="A107" s="113"/>
      <c r="B107" s="109"/>
      <c r="C107" s="110"/>
      <c r="D107" s="109"/>
    </row>
    <row r="108" spans="1:4">
      <c r="A108" s="108"/>
      <c r="B108" s="109"/>
      <c r="C108" s="110"/>
      <c r="D108" s="109"/>
    </row>
    <row r="109" spans="1:4">
      <c r="A109" s="108"/>
      <c r="B109" s="109"/>
      <c r="C109" s="110"/>
      <c r="D109" s="109"/>
    </row>
    <row r="110" spans="1:4">
      <c r="A110" s="108"/>
      <c r="B110" s="109"/>
      <c r="C110" s="110"/>
      <c r="D110" s="109"/>
    </row>
    <row r="111" spans="1:4">
      <c r="A111" s="108"/>
      <c r="B111" s="109"/>
      <c r="C111" s="110"/>
      <c r="D111" s="109"/>
    </row>
    <row r="112" spans="1:4">
      <c r="A112" s="108"/>
      <c r="B112" s="109"/>
      <c r="C112" s="110"/>
      <c r="D112" s="109"/>
    </row>
    <row r="113" spans="1:4">
      <c r="A113" s="108"/>
      <c r="B113" s="109"/>
      <c r="C113" s="110"/>
      <c r="D113" s="109"/>
    </row>
    <row r="114" spans="1:4">
      <c r="A114" s="108"/>
      <c r="B114" s="109" t="s">
        <v>190</v>
      </c>
      <c r="C114" s="110"/>
      <c r="D114" s="109" t="s">
        <v>190</v>
      </c>
    </row>
    <row r="115" spans="1:4">
      <c r="A115" s="113"/>
      <c r="B115" s="111"/>
      <c r="C115" s="110"/>
      <c r="D115" s="111"/>
    </row>
    <row r="116" spans="1:4">
      <c r="A116" s="113"/>
      <c r="B116" s="111"/>
      <c r="C116" s="110"/>
      <c r="D116" s="111"/>
    </row>
    <row r="117" spans="1:4">
      <c r="A117" s="113"/>
      <c r="B117" s="111"/>
      <c r="C117" s="110"/>
      <c r="D117" s="111"/>
    </row>
    <row r="118" spans="1:4">
      <c r="A118" s="108"/>
      <c r="B118" s="109"/>
      <c r="C118" s="110"/>
      <c r="D118" s="109"/>
    </row>
    <row r="119" spans="1:4">
      <c r="A119" s="108"/>
      <c r="B119" s="109"/>
      <c r="C119" s="110"/>
      <c r="D119" s="109"/>
    </row>
    <row r="120" spans="1:4">
      <c r="A120" s="108"/>
      <c r="B120" s="109"/>
      <c r="C120" s="110"/>
      <c r="D120" s="109"/>
    </row>
    <row r="121" spans="1:4">
      <c r="A121" s="113"/>
      <c r="B121" s="109"/>
      <c r="C121" s="110"/>
      <c r="D121" s="109"/>
    </row>
    <row r="122" spans="1:4">
      <c r="A122" s="113"/>
      <c r="B122" s="109"/>
      <c r="C122" s="110"/>
      <c r="D122" s="109"/>
    </row>
    <row r="123" spans="1:4">
      <c r="A123" s="108"/>
      <c r="B123" s="109" t="s">
        <v>190</v>
      </c>
      <c r="C123" s="110"/>
      <c r="D123" s="109" t="s">
        <v>190</v>
      </c>
    </row>
    <row r="124" spans="1:4">
      <c r="A124" s="108"/>
      <c r="B124" s="109"/>
      <c r="C124" s="110"/>
      <c r="D124" s="109"/>
    </row>
    <row r="125" spans="1:4">
      <c r="A125" s="108"/>
      <c r="B125" s="109"/>
      <c r="C125" s="110"/>
      <c r="D125" s="109"/>
    </row>
    <row r="126" spans="1:4">
      <c r="A126" s="108"/>
      <c r="B126" s="109"/>
      <c r="C126" s="110"/>
      <c r="D126" s="109"/>
    </row>
    <row r="127" spans="1:4">
      <c r="A127" s="108"/>
      <c r="B127" s="109"/>
      <c r="C127" s="110"/>
      <c r="D127" s="109"/>
    </row>
    <row r="128" spans="1:4">
      <c r="A128" s="108"/>
      <c r="B128" s="109"/>
      <c r="C128" s="110"/>
      <c r="D128" s="109"/>
    </row>
    <row r="129" spans="1:4">
      <c r="A129" s="108"/>
      <c r="B129" s="109"/>
      <c r="C129" s="110"/>
      <c r="D129" s="109"/>
    </row>
    <row r="130" spans="1:4">
      <c r="A130" s="108"/>
      <c r="B130" s="109"/>
      <c r="C130" s="110"/>
      <c r="D130" s="109"/>
    </row>
    <row r="131" spans="1:4">
      <c r="A131" s="108"/>
      <c r="B131" s="109"/>
      <c r="C131" s="110"/>
      <c r="D131" s="109"/>
    </row>
    <row r="132" spans="1:4">
      <c r="A132" s="113"/>
      <c r="B132" s="109"/>
      <c r="C132" s="110"/>
      <c r="D132" s="109"/>
    </row>
    <row r="133" spans="1:4">
      <c r="A133" s="113"/>
      <c r="B133" s="111"/>
      <c r="C133" s="110"/>
      <c r="D133" s="109"/>
    </row>
    <row r="134" spans="1:4">
      <c r="A134" s="113"/>
      <c r="B134" s="109"/>
      <c r="C134" s="110"/>
      <c r="D134" s="109"/>
    </row>
    <row r="135" spans="1:4">
      <c r="A135" s="108"/>
      <c r="B135" s="109"/>
      <c r="C135" s="110"/>
      <c r="D135" s="109"/>
    </row>
    <row r="136" spans="1:4">
      <c r="A136" s="108"/>
      <c r="B136" s="109"/>
      <c r="C136" s="110"/>
      <c r="D136" s="109"/>
    </row>
    <row r="137" spans="1:4">
      <c r="A137" s="108"/>
      <c r="B137" s="109"/>
      <c r="C137" s="110"/>
      <c r="D137" s="109"/>
    </row>
    <row r="138" spans="1:4">
      <c r="A138" s="108"/>
      <c r="B138" s="109"/>
      <c r="C138" s="110"/>
      <c r="D138" s="109"/>
    </row>
    <row r="139" spans="1:4">
      <c r="A139" s="108"/>
      <c r="B139" s="109"/>
      <c r="C139" s="110"/>
      <c r="D139" s="109"/>
    </row>
    <row r="140" spans="1:4">
      <c r="A140" s="108"/>
      <c r="B140" s="109"/>
      <c r="C140" s="110"/>
      <c r="D140" s="109"/>
    </row>
    <row r="141" spans="1:4">
      <c r="A141" s="108"/>
      <c r="B141" s="109"/>
      <c r="C141" s="110"/>
      <c r="D141" s="109"/>
    </row>
    <row r="142" spans="1:4">
      <c r="A142" s="108"/>
      <c r="B142" s="109"/>
      <c r="C142" s="110"/>
      <c r="D142" s="109"/>
    </row>
    <row r="143" spans="1:4">
      <c r="A143" s="108"/>
      <c r="B143" s="109"/>
      <c r="C143" s="110"/>
      <c r="D143" s="109"/>
    </row>
    <row r="144" spans="1:4">
      <c r="A144" s="108"/>
      <c r="B144" s="109"/>
      <c r="C144" s="110"/>
      <c r="D144" s="109"/>
    </row>
    <row r="145" spans="1:4">
      <c r="A145" s="108"/>
      <c r="B145" s="109" t="s">
        <v>190</v>
      </c>
      <c r="C145" s="110"/>
      <c r="D145" s="109" t="s">
        <v>190</v>
      </c>
    </row>
    <row r="146" spans="1:4">
      <c r="A146" s="108"/>
      <c r="B146" s="109"/>
      <c r="C146" s="110"/>
      <c r="D146" s="109"/>
    </row>
    <row r="147" spans="1:4">
      <c r="A147" s="108"/>
      <c r="B147" s="109"/>
      <c r="C147" s="110"/>
      <c r="D147" s="109"/>
    </row>
    <row r="148" spans="1:4">
      <c r="A148" s="108"/>
      <c r="B148" s="109"/>
      <c r="C148" s="110"/>
      <c r="D148" s="109"/>
    </row>
    <row r="149" spans="1:4">
      <c r="A149" s="108"/>
      <c r="B149" s="109"/>
      <c r="C149" s="110"/>
      <c r="D149" s="109"/>
    </row>
    <row r="150" spans="1:4">
      <c r="A150" s="108"/>
      <c r="B150" s="109"/>
      <c r="C150" s="110"/>
      <c r="D150" s="109"/>
    </row>
    <row r="151" spans="1:4">
      <c r="A151" s="108"/>
      <c r="B151" s="109"/>
      <c r="C151" s="110"/>
      <c r="D151" s="109"/>
    </row>
    <row r="152" spans="1:4">
      <c r="A152" s="108"/>
      <c r="B152" s="109"/>
      <c r="C152" s="110"/>
      <c r="D152" s="109"/>
    </row>
    <row r="153" spans="1:4">
      <c r="A153" s="108"/>
      <c r="B153" s="111"/>
      <c r="C153" s="110"/>
      <c r="D153" s="111"/>
    </row>
    <row r="154" spans="1:4">
      <c r="A154" s="108"/>
      <c r="B154" s="111"/>
      <c r="C154" s="110"/>
      <c r="D154" s="111"/>
    </row>
    <row r="155" spans="1:4">
      <c r="A155" s="108"/>
      <c r="B155" s="109"/>
      <c r="C155" s="110"/>
      <c r="D155" s="109"/>
    </row>
    <row r="156" spans="1:4">
      <c r="A156" s="108"/>
      <c r="B156" s="109"/>
      <c r="C156" s="110"/>
      <c r="D156" s="109"/>
    </row>
    <row r="157" spans="1:4">
      <c r="A157" s="113"/>
      <c r="B157" s="109"/>
      <c r="C157" s="110"/>
      <c r="D157" s="109"/>
    </row>
    <row r="158" spans="1:4">
      <c r="A158" s="113"/>
      <c r="B158" s="109"/>
      <c r="C158" s="110"/>
      <c r="D158" s="109"/>
    </row>
    <row r="159" spans="1:4">
      <c r="A159" s="113"/>
      <c r="B159" s="109"/>
      <c r="C159" s="110"/>
      <c r="D159" s="109"/>
    </row>
    <row r="160" spans="1:4">
      <c r="A160" s="113"/>
      <c r="B160" s="109"/>
      <c r="C160" s="110"/>
      <c r="D160" s="109"/>
    </row>
    <row r="161" spans="1:4">
      <c r="A161" s="113"/>
      <c r="B161" s="109"/>
      <c r="C161" s="110"/>
      <c r="D161" s="109"/>
    </row>
    <row r="162" spans="1:4">
      <c r="A162" s="108"/>
      <c r="B162" s="109"/>
      <c r="C162" s="110"/>
      <c r="D162" s="109"/>
    </row>
    <row r="163" spans="1:4">
      <c r="A163" s="113"/>
      <c r="B163" s="109"/>
      <c r="C163" s="110"/>
      <c r="D163" s="109"/>
    </row>
    <row r="164" spans="1:4">
      <c r="A164" s="108"/>
      <c r="B164" s="109"/>
      <c r="C164" s="110"/>
      <c r="D164" s="109"/>
    </row>
    <row r="165" spans="1:4">
      <c r="A165" s="113"/>
      <c r="B165" s="114"/>
      <c r="C165" s="110"/>
      <c r="D165" s="114"/>
    </row>
    <row r="166" spans="1:4">
      <c r="A166" s="113"/>
      <c r="B166" s="109"/>
      <c r="C166" s="110"/>
      <c r="D166" s="109"/>
    </row>
    <row r="167" spans="1:4">
      <c r="A167" s="113"/>
      <c r="B167" s="109"/>
      <c r="C167" s="110"/>
      <c r="D167" s="109"/>
    </row>
    <row r="168" spans="1:4">
      <c r="A168" s="108"/>
      <c r="B168" s="109"/>
      <c r="C168" s="110"/>
      <c r="D168" s="109"/>
    </row>
    <row r="169" spans="1:4">
      <c r="A169" s="108"/>
      <c r="B169" s="109"/>
      <c r="C169" s="110"/>
      <c r="D169" s="109"/>
    </row>
    <row r="170" spans="1:4">
      <c r="A170" s="108"/>
      <c r="B170" s="109"/>
      <c r="C170" s="110"/>
      <c r="D170" s="109"/>
    </row>
    <row r="171" spans="1:4">
      <c r="A171" s="108"/>
      <c r="B171" s="109"/>
      <c r="C171" s="110"/>
      <c r="D171" s="109"/>
    </row>
    <row r="172" spans="1:4">
      <c r="A172" s="108"/>
      <c r="B172" s="109"/>
      <c r="C172" s="110"/>
      <c r="D172" s="109"/>
    </row>
    <row r="173" spans="1:4">
      <c r="A173" s="108"/>
      <c r="B173" s="109"/>
      <c r="C173" s="110"/>
      <c r="D173" s="109"/>
    </row>
    <row r="174" spans="1:4">
      <c r="A174" s="108"/>
      <c r="B174" s="109"/>
      <c r="C174" s="110"/>
      <c r="D174" s="109"/>
    </row>
    <row r="175" spans="1:4">
      <c r="A175" s="108"/>
      <c r="B175" s="109"/>
      <c r="C175" s="110"/>
      <c r="D175" s="109"/>
    </row>
    <row r="176" spans="1:4">
      <c r="A176" s="108"/>
      <c r="B176" s="109"/>
      <c r="C176" s="110"/>
      <c r="D176" s="109"/>
    </row>
    <row r="177" spans="1:4">
      <c r="A177" s="108"/>
      <c r="B177" s="109" t="s">
        <v>190</v>
      </c>
      <c r="C177" s="110"/>
      <c r="D177" s="109" t="s">
        <v>190</v>
      </c>
    </row>
    <row r="178" spans="1:4">
      <c r="A178" s="108"/>
      <c r="B178" s="109"/>
      <c r="C178" s="110"/>
      <c r="D178" s="109"/>
    </row>
    <row r="179" spans="1:4">
      <c r="A179" s="108"/>
      <c r="B179" s="109"/>
      <c r="C179" s="110"/>
      <c r="D179" s="109"/>
    </row>
    <row r="180" spans="1:4">
      <c r="A180" s="108"/>
      <c r="B180" s="109"/>
      <c r="C180" s="110"/>
      <c r="D180" s="109"/>
    </row>
    <row r="181" spans="1:4">
      <c r="A181" s="113"/>
      <c r="B181" s="109"/>
      <c r="C181" s="110"/>
      <c r="D181" s="109"/>
    </row>
    <row r="182" spans="1:4">
      <c r="A182" s="113"/>
      <c r="B182" s="109"/>
      <c r="C182" s="110"/>
      <c r="D182" s="109"/>
    </row>
    <row r="183" spans="1:4">
      <c r="A183" s="113"/>
      <c r="B183" s="109"/>
      <c r="C183" s="110"/>
      <c r="D183" s="109"/>
    </row>
    <row r="184" spans="1:4">
      <c r="A184" s="113"/>
      <c r="B184" s="109"/>
      <c r="C184" s="110"/>
      <c r="D184" s="109"/>
    </row>
    <row r="185" spans="1:4">
      <c r="A185" s="113"/>
      <c r="B185" s="109"/>
      <c r="C185" s="110"/>
      <c r="D185" s="109"/>
    </row>
    <row r="186" spans="1:4">
      <c r="A186" s="113"/>
      <c r="B186" s="111"/>
      <c r="C186" s="110"/>
      <c r="D186" s="111"/>
    </row>
    <row r="187" spans="1:4">
      <c r="A187" s="108"/>
      <c r="B187" s="111"/>
      <c r="C187" s="110"/>
      <c r="D187" s="111"/>
    </row>
    <row r="188" spans="1:4">
      <c r="A188" s="113"/>
      <c r="B188" s="111">
        <f>[1]Annual!$B$39</f>
        <v>44555.86</v>
      </c>
      <c r="C188" s="110">
        <f>(B188+D188)/2</f>
        <v>53756.061875486084</v>
      </c>
      <c r="D188" s="111">
        <f>[1]Annual!$P$39</f>
        <v>62956.263750972168</v>
      </c>
    </row>
    <row r="189" spans="1:4">
      <c r="A189" s="113"/>
      <c r="B189" s="114"/>
      <c r="C189" s="110"/>
      <c r="D189" s="114"/>
    </row>
    <row r="190" spans="1:4">
      <c r="A190" s="113"/>
      <c r="B190" s="114"/>
      <c r="C190" s="110"/>
      <c r="D190" s="114"/>
    </row>
    <row r="191" spans="1:4">
      <c r="A191" s="108"/>
      <c r="B191" s="109"/>
      <c r="C191" s="110"/>
      <c r="D191" s="109"/>
    </row>
    <row r="192" spans="1:4">
      <c r="A192" s="108"/>
      <c r="B192" s="109"/>
      <c r="C192" s="110"/>
      <c r="D192" s="109"/>
    </row>
    <row r="193" spans="1:4">
      <c r="A193" s="108"/>
      <c r="B193" s="109" t="s">
        <v>190</v>
      </c>
      <c r="C193" s="110"/>
      <c r="D193" s="109" t="s">
        <v>190</v>
      </c>
    </row>
    <row r="194" spans="1:4">
      <c r="A194" s="108"/>
      <c r="B194" s="109"/>
      <c r="C194" s="110"/>
      <c r="D194" s="109"/>
    </row>
    <row r="195" spans="1:4">
      <c r="A195" s="108"/>
      <c r="B195" s="109"/>
      <c r="C195" s="110"/>
      <c r="D195" s="109"/>
    </row>
    <row r="196" spans="1:4">
      <c r="A196" s="108"/>
      <c r="B196" s="109"/>
      <c r="C196" s="110"/>
      <c r="D196" s="109"/>
    </row>
    <row r="197" spans="1:4">
      <c r="A197" s="108"/>
      <c r="B197" s="109"/>
      <c r="C197" s="110"/>
      <c r="D197" s="109"/>
    </row>
    <row r="198" spans="1:4">
      <c r="A198" s="108"/>
      <c r="B198" s="109"/>
      <c r="C198" s="110"/>
      <c r="D198" s="109"/>
    </row>
    <row r="199" spans="1:4">
      <c r="A199" s="108"/>
      <c r="B199" s="109"/>
      <c r="C199" s="110"/>
      <c r="D199" s="109"/>
    </row>
    <row r="200" spans="1:4">
      <c r="A200" s="108"/>
      <c r="B200" s="109"/>
      <c r="C200" s="110"/>
      <c r="D200" s="109"/>
    </row>
    <row r="201" spans="1:4">
      <c r="A201" s="113"/>
      <c r="B201" s="114"/>
      <c r="C201" s="110"/>
      <c r="D201" s="114"/>
    </row>
    <row r="202" spans="1:4">
      <c r="A202" s="113"/>
      <c r="B202" s="111"/>
      <c r="C202" s="110"/>
      <c r="D202" s="111"/>
    </row>
    <row r="203" spans="1:4">
      <c r="A203" s="113"/>
      <c r="B203" s="114"/>
      <c r="C203" s="110"/>
      <c r="D203" s="114"/>
    </row>
    <row r="204" spans="1:4">
      <c r="A204" s="113"/>
      <c r="B204" s="114"/>
      <c r="C204" s="110"/>
      <c r="D204" s="114"/>
    </row>
    <row r="205" spans="1:4">
      <c r="A205" s="108"/>
      <c r="B205" s="109"/>
      <c r="C205" s="110"/>
      <c r="D205" s="109"/>
    </row>
    <row r="206" spans="1:4">
      <c r="A206" s="108"/>
      <c r="B206" s="109"/>
      <c r="C206" s="110"/>
      <c r="D206" s="109"/>
    </row>
    <row r="207" spans="1:4">
      <c r="A207" s="108"/>
      <c r="B207" s="114"/>
      <c r="C207" s="110"/>
      <c r="D207" s="114"/>
    </row>
    <row r="208" spans="1:4">
      <c r="A208" s="108"/>
      <c r="B208" s="114"/>
      <c r="C208" s="110"/>
      <c r="D208" s="114"/>
    </row>
    <row r="209" spans="1:4">
      <c r="A209" s="108"/>
      <c r="B209" s="114"/>
      <c r="C209" s="110"/>
      <c r="D209" s="114"/>
    </row>
    <row r="210" spans="1:4">
      <c r="A210" s="108"/>
      <c r="B210" s="114"/>
      <c r="C210" s="110"/>
      <c r="D210" s="114"/>
    </row>
    <row r="211" spans="1:4">
      <c r="A211" s="108"/>
      <c r="B211" s="109"/>
      <c r="C211" s="110"/>
      <c r="D211" s="109"/>
    </row>
    <row r="212" spans="1:4">
      <c r="A212" s="113"/>
      <c r="B212" s="111"/>
      <c r="C212" s="110"/>
      <c r="D212" s="111"/>
    </row>
    <row r="213" spans="1:4">
      <c r="A213" s="108"/>
      <c r="B213" s="111"/>
      <c r="C213" s="110"/>
      <c r="D213" s="111"/>
    </row>
    <row r="214" spans="1:4">
      <c r="A214" s="113"/>
      <c r="B214" s="114"/>
      <c r="C214" s="110"/>
      <c r="D214" s="114"/>
    </row>
    <row r="215" spans="1:4">
      <c r="A215" s="108"/>
      <c r="B215" s="109"/>
      <c r="C215" s="110"/>
      <c r="D215" s="109"/>
    </row>
    <row r="216" spans="1:4">
      <c r="A216" s="108"/>
      <c r="B216" s="109"/>
      <c r="C216" s="110"/>
      <c r="D216" s="109"/>
    </row>
    <row r="217" spans="1:4">
      <c r="A217" s="113"/>
      <c r="B217" s="114"/>
      <c r="C217" s="110"/>
      <c r="D217" s="114"/>
    </row>
    <row r="218" spans="1:4">
      <c r="A218" s="108"/>
      <c r="B218" s="109"/>
      <c r="C218" s="110"/>
      <c r="D218" s="109"/>
    </row>
    <row r="219" spans="1:4">
      <c r="A219" s="108"/>
      <c r="B219" s="109"/>
      <c r="C219" s="110"/>
      <c r="D219" s="109"/>
    </row>
    <row r="220" spans="1:4">
      <c r="A220" s="113"/>
      <c r="B220" s="111"/>
      <c r="C220" s="110"/>
      <c r="D220" s="111"/>
    </row>
    <row r="221" spans="1:4">
      <c r="A221" s="113"/>
      <c r="B221" s="111"/>
      <c r="C221" s="110"/>
      <c r="D221" s="111"/>
    </row>
    <row r="222" spans="1:4">
      <c r="A222" s="113"/>
      <c r="B222" s="111"/>
      <c r="C222" s="110"/>
      <c r="D222" s="111"/>
    </row>
    <row r="223" spans="1:4">
      <c r="A223" s="113"/>
      <c r="B223" s="111"/>
      <c r="C223" s="110"/>
      <c r="D223" s="111"/>
    </row>
    <row r="224" spans="1:4">
      <c r="A224" s="113"/>
      <c r="B224" s="114"/>
      <c r="C224" s="110"/>
      <c r="D224" s="114"/>
    </row>
    <row r="225" spans="1:4">
      <c r="A225" s="113"/>
      <c r="B225" s="111"/>
      <c r="C225" s="110"/>
      <c r="D225" s="111"/>
    </row>
    <row r="226" spans="1:4">
      <c r="A226" s="113"/>
      <c r="B226" s="111"/>
      <c r="C226" s="110"/>
      <c r="D226" s="111"/>
    </row>
    <row r="227" spans="1:4">
      <c r="A227" s="113"/>
      <c r="B227" s="111"/>
      <c r="C227" s="110"/>
      <c r="D227" s="111"/>
    </row>
    <row r="228" spans="1:4">
      <c r="A228" s="113"/>
      <c r="B228" s="114"/>
      <c r="C228" s="110"/>
      <c r="D228" s="114"/>
    </row>
    <row r="229" spans="1:4">
      <c r="A229" s="113"/>
      <c r="B229" s="111"/>
      <c r="C229" s="110"/>
      <c r="D229" s="111"/>
    </row>
    <row r="230" spans="1:4">
      <c r="A230" s="113"/>
      <c r="B230" s="111"/>
      <c r="C230" s="110"/>
      <c r="D230" s="111"/>
    </row>
    <row r="231" spans="1:4">
      <c r="A231" s="113"/>
      <c r="B231" s="111"/>
      <c r="C231" s="110"/>
      <c r="D231" s="111"/>
    </row>
    <row r="232" spans="1:4">
      <c r="A232" s="113"/>
      <c r="B232" s="111"/>
      <c r="C232" s="110"/>
      <c r="D232" s="1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8"/>
  <sheetViews>
    <sheetView zoomScaleNormal="100" workbookViewId="0">
      <pane ySplit="1" topLeftCell="A163" activePane="bottomLeft" state="frozen"/>
      <selection activeCell="L22" sqref="L22"/>
      <selection pane="bottomLeft" activeCell="M16" sqref="M16"/>
    </sheetView>
  </sheetViews>
  <sheetFormatPr defaultColWidth="8.85546875" defaultRowHeight="15"/>
  <cols>
    <col min="1" max="1" width="27.85546875" style="14" customWidth="1"/>
    <col min="2" max="2" width="9.140625" style="11" customWidth="1"/>
    <col min="3" max="6" width="7.7109375" style="11" bestFit="1" customWidth="1"/>
    <col min="7" max="7" width="7.7109375" style="11" customWidth="1"/>
    <col min="8" max="8" width="8.5703125" style="11" customWidth="1"/>
    <col min="9" max="9" width="7.42578125" style="136" customWidth="1"/>
    <col min="10" max="10" width="28.5703125" style="14" bestFit="1" customWidth="1"/>
    <col min="11" max="16384" width="8.85546875" style="6"/>
  </cols>
  <sheetData>
    <row r="1" spans="1:14" s="11" customForma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130" t="s">
        <v>17</v>
      </c>
      <c r="J1" s="10" t="s">
        <v>20</v>
      </c>
    </row>
    <row r="2" spans="1:14">
      <c r="A2" s="31" t="s">
        <v>28</v>
      </c>
      <c r="B2" s="138"/>
      <c r="C2" s="34"/>
      <c r="D2" s="117"/>
      <c r="E2" s="117"/>
      <c r="F2" s="117"/>
      <c r="G2" s="292">
        <v>175000</v>
      </c>
      <c r="H2" s="43"/>
      <c r="I2" s="131"/>
      <c r="J2" s="15" t="s">
        <v>146</v>
      </c>
      <c r="K2" s="29"/>
      <c r="L2" s="29"/>
      <c r="M2" s="29"/>
      <c r="N2" s="29"/>
    </row>
    <row r="3" spans="1:14">
      <c r="A3" s="31" t="s">
        <v>31</v>
      </c>
      <c r="B3" s="138"/>
      <c r="C3" s="34"/>
      <c r="D3" s="107"/>
      <c r="E3" s="107"/>
      <c r="F3" s="107"/>
      <c r="G3" s="292">
        <v>227815</v>
      </c>
      <c r="H3" s="43" t="e">
        <f t="shared" ref="H3" si="0">G3/E3</f>
        <v>#DIV/0!</v>
      </c>
      <c r="I3" s="131" t="e">
        <f t="shared" ref="I3" si="1">(F3/D3)-1</f>
        <v>#DIV/0!</v>
      </c>
      <c r="J3" s="15" t="s">
        <v>155</v>
      </c>
      <c r="K3" s="29"/>
      <c r="L3" s="29"/>
      <c r="M3" s="29"/>
      <c r="N3" s="29"/>
    </row>
    <row r="4" spans="1:14">
      <c r="A4" s="31" t="s">
        <v>187</v>
      </c>
      <c r="B4" s="138"/>
      <c r="C4" s="34"/>
      <c r="D4" s="117"/>
      <c r="E4" s="117"/>
      <c r="F4" s="117"/>
      <c r="G4" s="292">
        <v>198910</v>
      </c>
      <c r="H4" s="43"/>
      <c r="I4" s="131"/>
      <c r="J4" s="15" t="s">
        <v>155</v>
      </c>
      <c r="K4" s="29"/>
      <c r="L4" s="29"/>
      <c r="M4" s="29"/>
      <c r="N4" s="29"/>
    </row>
    <row r="5" spans="1:14">
      <c r="A5" s="13"/>
      <c r="C5" s="34"/>
      <c r="D5" s="117"/>
      <c r="E5" s="117"/>
      <c r="F5" s="117"/>
      <c r="G5" s="117"/>
      <c r="H5" s="43"/>
      <c r="I5" s="131"/>
      <c r="J5" s="15"/>
      <c r="K5" s="29"/>
      <c r="L5" s="29"/>
      <c r="M5" s="29"/>
      <c r="N5" s="29"/>
    </row>
    <row r="6" spans="1:14">
      <c r="A6" s="31" t="s">
        <v>188</v>
      </c>
      <c r="B6" s="138"/>
      <c r="C6" s="34"/>
      <c r="D6" s="107"/>
      <c r="E6" s="107"/>
      <c r="F6" s="107"/>
      <c r="G6" s="292">
        <v>106092</v>
      </c>
      <c r="H6" s="43"/>
      <c r="I6" s="131"/>
      <c r="J6" s="15" t="s">
        <v>76</v>
      </c>
      <c r="K6" s="29"/>
      <c r="L6" s="29"/>
      <c r="M6" s="29"/>
      <c r="N6" s="29"/>
    </row>
    <row r="7" spans="1:14">
      <c r="A7" s="31" t="s">
        <v>29</v>
      </c>
      <c r="B7" s="138"/>
      <c r="C7" s="34"/>
      <c r="D7" s="117"/>
      <c r="E7" s="117"/>
      <c r="F7" s="107"/>
      <c r="G7" s="293">
        <v>210000</v>
      </c>
      <c r="H7" s="43"/>
      <c r="I7" s="131"/>
      <c r="J7" s="15" t="s">
        <v>76</v>
      </c>
      <c r="K7" s="29"/>
      <c r="L7" s="29"/>
      <c r="M7" s="29"/>
      <c r="N7" s="29"/>
    </row>
    <row r="8" spans="1:14">
      <c r="A8" s="31" t="s">
        <v>189</v>
      </c>
      <c r="B8" s="138"/>
      <c r="C8" s="34"/>
      <c r="D8" s="117"/>
      <c r="E8" s="117"/>
      <c r="F8" s="107"/>
      <c r="G8" s="293">
        <v>170000</v>
      </c>
      <c r="H8" s="43"/>
      <c r="I8" s="131"/>
      <c r="J8" s="15" t="s">
        <v>76</v>
      </c>
      <c r="K8" s="29"/>
      <c r="L8" s="29"/>
      <c r="M8" s="29"/>
      <c r="N8" s="29"/>
    </row>
    <row r="9" spans="1:14">
      <c r="A9" s="31" t="s">
        <v>32</v>
      </c>
      <c r="B9" s="138"/>
      <c r="C9" s="34"/>
      <c r="D9" s="295">
        <v>148636</v>
      </c>
      <c r="E9" s="295">
        <v>190254</v>
      </c>
      <c r="F9" s="295">
        <v>231872</v>
      </c>
      <c r="G9" s="301">
        <v>211352</v>
      </c>
      <c r="H9" s="43">
        <f t="shared" ref="H9" si="2">G9/E9</f>
        <v>1.1108938576849896</v>
      </c>
      <c r="I9" s="131">
        <f t="shared" ref="I9" si="3">(F9/D9)-1</f>
        <v>0.5599989235447671</v>
      </c>
      <c r="J9" s="15" t="s">
        <v>76</v>
      </c>
      <c r="K9" s="29"/>
      <c r="L9" s="29"/>
      <c r="M9" s="29"/>
      <c r="N9" s="29"/>
    </row>
    <row r="10" spans="1:14">
      <c r="A10" s="31" t="s">
        <v>33</v>
      </c>
      <c r="B10" s="138"/>
      <c r="C10" s="34"/>
      <c r="D10" s="118"/>
      <c r="E10" s="118"/>
      <c r="F10" s="118"/>
      <c r="G10" s="114">
        <v>205005</v>
      </c>
      <c r="H10" s="43"/>
      <c r="I10" s="131"/>
      <c r="J10" s="15" t="s">
        <v>76</v>
      </c>
      <c r="K10" s="29"/>
      <c r="L10" s="29"/>
      <c r="M10" s="29"/>
      <c r="N10" s="29"/>
    </row>
    <row r="11" spans="1:14">
      <c r="A11" s="31" t="s">
        <v>34</v>
      </c>
      <c r="B11" s="138"/>
      <c r="C11" s="34"/>
      <c r="D11" s="117"/>
      <c r="E11" s="117"/>
      <c r="F11" s="117"/>
      <c r="G11" s="292">
        <v>156458</v>
      </c>
      <c r="H11" s="43"/>
      <c r="I11" s="131"/>
      <c r="J11" s="15" t="s">
        <v>76</v>
      </c>
      <c r="K11" s="29"/>
      <c r="L11" s="29"/>
      <c r="M11" s="29"/>
      <c r="N11" s="29"/>
    </row>
    <row r="12" spans="1:14">
      <c r="A12" s="31" t="s">
        <v>35</v>
      </c>
      <c r="B12" s="138"/>
      <c r="C12" s="34"/>
      <c r="D12" s="119"/>
      <c r="E12" s="119"/>
      <c r="F12" s="119"/>
      <c r="G12" s="293">
        <v>123908</v>
      </c>
      <c r="H12" s="43"/>
      <c r="I12" s="131"/>
      <c r="J12" s="15" t="s">
        <v>76</v>
      </c>
      <c r="K12" s="29"/>
      <c r="L12" s="29"/>
      <c r="M12" s="29"/>
      <c r="N12" s="29"/>
    </row>
    <row r="13" spans="1:14" ht="4.9000000000000004" customHeight="1">
      <c r="A13" s="56"/>
      <c r="B13" s="139"/>
      <c r="C13" s="36"/>
      <c r="D13" s="120"/>
      <c r="E13" s="120"/>
      <c r="F13" s="120"/>
      <c r="G13" s="120"/>
      <c r="H13" s="57"/>
      <c r="I13" s="132"/>
      <c r="J13" s="59"/>
      <c r="K13" s="29"/>
      <c r="L13" s="29"/>
      <c r="M13" s="29"/>
      <c r="N13" s="29"/>
    </row>
    <row r="14" spans="1:14">
      <c r="A14" s="4" t="s">
        <v>76</v>
      </c>
      <c r="B14" s="140"/>
      <c r="C14" s="37">
        <v>91</v>
      </c>
      <c r="D14" s="121">
        <f>VLOOKUP(C14,'Curr Pay Plan'!$A$2:$D$100,2)</f>
        <v>123101.87</v>
      </c>
      <c r="E14" s="121">
        <f>VLOOKUP(C14,'Curr Pay Plan'!$A$2:$D$100,3)</f>
        <v>148520.79481145789</v>
      </c>
      <c r="F14" s="121">
        <f>VLOOKUP(C14,'Curr Pay Plan'!$A$2:$D$100,4)</f>
        <v>173939.71962291579</v>
      </c>
      <c r="G14" s="122">
        <v>135881</v>
      </c>
      <c r="H14" s="47">
        <f t="shared" ref="H14:H20" si="4">G14/E14</f>
        <v>0.91489545401703731</v>
      </c>
      <c r="I14" s="133">
        <f t="shared" ref="I14:I20" si="5">(F14/D14)-1</f>
        <v>0.41297382097376589</v>
      </c>
      <c r="J14" s="60"/>
      <c r="K14" s="7"/>
      <c r="L14" s="7"/>
      <c r="M14" s="7"/>
      <c r="N14" s="7"/>
    </row>
    <row r="15" spans="1:14">
      <c r="A15" s="12" t="s">
        <v>11</v>
      </c>
      <c r="B15" s="141">
        <f t="shared" ref="B15:B20" si="6">D15*104%</f>
        <v>154581.44</v>
      </c>
      <c r="C15" s="55">
        <f>(D15/D14)-1</f>
        <v>0.20742276295234197</v>
      </c>
      <c r="D15" s="119">
        <f>AVERAGE(D2:D12)</f>
        <v>148636</v>
      </c>
      <c r="E15" s="119">
        <f>AVERAGE(E2:E12)</f>
        <v>190254</v>
      </c>
      <c r="F15" s="119">
        <f>AVERAGE(F2:F12)</f>
        <v>231872</v>
      </c>
      <c r="G15" s="119">
        <f>AVERAGE(G2:G12)</f>
        <v>178454</v>
      </c>
      <c r="H15" s="50">
        <f t="shared" si="4"/>
        <v>0.93797765092980967</v>
      </c>
      <c r="I15" s="131">
        <f t="shared" si="5"/>
        <v>0.5599989235447671</v>
      </c>
      <c r="J15" s="67"/>
      <c r="K15" s="29"/>
      <c r="L15" s="29"/>
      <c r="M15" s="29"/>
      <c r="N15" s="29"/>
    </row>
    <row r="16" spans="1:14">
      <c r="A16" s="54" t="s">
        <v>21</v>
      </c>
      <c r="B16" s="141">
        <f t="shared" si="6"/>
        <v>154581.44</v>
      </c>
      <c r="C16" s="55">
        <f>(D16/D14)-1</f>
        <v>0.20742276295234197</v>
      </c>
      <c r="D16" s="119">
        <f>MEDIAN(D2:D12)</f>
        <v>148636</v>
      </c>
      <c r="E16" s="119">
        <f>MEDIAN(E2:E12)</f>
        <v>190254</v>
      </c>
      <c r="F16" s="119">
        <f>MEDIAN(F2:F12)</f>
        <v>231872</v>
      </c>
      <c r="G16" s="119">
        <f>MEDIAN(G2:G12)</f>
        <v>186955</v>
      </c>
      <c r="H16" s="50">
        <f t="shared" si="4"/>
        <v>0.98266002291673238</v>
      </c>
      <c r="I16" s="131">
        <f t="shared" si="5"/>
        <v>0.5599989235447671</v>
      </c>
      <c r="J16" s="67"/>
      <c r="K16" s="29"/>
      <c r="L16" s="29"/>
      <c r="M16" s="29"/>
      <c r="N16" s="29"/>
    </row>
    <row r="17" spans="1:14">
      <c r="A17" s="12" t="s">
        <v>22</v>
      </c>
      <c r="B17" s="141" t="e">
        <f t="shared" si="6"/>
        <v>#DIV/0!</v>
      </c>
      <c r="C17" s="55" t="e">
        <f>(D17/D14)-1</f>
        <v>#DIV/0!</v>
      </c>
      <c r="D17" s="119" t="e">
        <f>AVERAGE(D2:D4)</f>
        <v>#DIV/0!</v>
      </c>
      <c r="E17" s="119" t="e">
        <f>AVERAGE(E2:E4)</f>
        <v>#DIV/0!</v>
      </c>
      <c r="F17" s="119" t="e">
        <f>AVERAGE(F2:F4)</f>
        <v>#DIV/0!</v>
      </c>
      <c r="G17" s="119">
        <f>AVERAGE(G2:G4)</f>
        <v>200575</v>
      </c>
      <c r="H17" s="50" t="e">
        <f t="shared" si="4"/>
        <v>#DIV/0!</v>
      </c>
      <c r="I17" s="131" t="e">
        <f t="shared" si="5"/>
        <v>#DIV/0!</v>
      </c>
      <c r="J17" s="67"/>
      <c r="K17" s="29"/>
      <c r="L17" s="29"/>
      <c r="M17" s="29"/>
      <c r="N17" s="29"/>
    </row>
    <row r="18" spans="1:14">
      <c r="A18" s="12" t="s">
        <v>23</v>
      </c>
      <c r="B18" s="141" t="e">
        <f t="shared" si="6"/>
        <v>#NUM!</v>
      </c>
      <c r="C18" s="55" t="e">
        <f>(D18/D14)-1</f>
        <v>#NUM!</v>
      </c>
      <c r="D18" s="119" t="e">
        <f>MEDIAN(D2:D4)</f>
        <v>#NUM!</v>
      </c>
      <c r="E18" s="119" t="e">
        <f>MEDIAN(E2:E4)</f>
        <v>#NUM!</v>
      </c>
      <c r="F18" s="119" t="e">
        <f>MEDIAN(F2:F4)</f>
        <v>#NUM!</v>
      </c>
      <c r="G18" s="119">
        <f>MEDIAN(G2:G4)</f>
        <v>198910</v>
      </c>
      <c r="H18" s="50" t="e">
        <f t="shared" si="4"/>
        <v>#NUM!</v>
      </c>
      <c r="I18" s="131" t="e">
        <f t="shared" si="5"/>
        <v>#NUM!</v>
      </c>
      <c r="J18" s="67"/>
      <c r="K18" s="29"/>
      <c r="L18" s="29"/>
      <c r="M18" s="29"/>
      <c r="N18" s="29"/>
    </row>
    <row r="19" spans="1:14">
      <c r="A19" s="12" t="s">
        <v>81</v>
      </c>
      <c r="B19" s="141">
        <f t="shared" si="6"/>
        <v>154581.44</v>
      </c>
      <c r="C19" s="55">
        <f>(D19/D14)-1</f>
        <v>0.20742276295234197</v>
      </c>
      <c r="D19" s="119">
        <f>AVERAGE(D6:D12)</f>
        <v>148636</v>
      </c>
      <c r="E19" s="119">
        <f>AVERAGE(E6:E12)</f>
        <v>190254</v>
      </c>
      <c r="F19" s="119">
        <f>AVERAGE(F6:F12)</f>
        <v>231872</v>
      </c>
      <c r="G19" s="119">
        <f>AVERAGE(G6:G12)</f>
        <v>168973.57142857142</v>
      </c>
      <c r="H19" s="50">
        <f t="shared" si="4"/>
        <v>0.88814727379488168</v>
      </c>
      <c r="I19" s="131">
        <f t="shared" si="5"/>
        <v>0.5599989235447671</v>
      </c>
      <c r="J19" s="67"/>
      <c r="K19" s="29"/>
      <c r="L19" s="29"/>
      <c r="M19" s="29"/>
      <c r="N19" s="29"/>
    </row>
    <row r="20" spans="1:14">
      <c r="A20" s="115" t="s">
        <v>80</v>
      </c>
      <c r="B20" s="141">
        <f t="shared" si="6"/>
        <v>154581.44</v>
      </c>
      <c r="C20" s="55">
        <f>(D20/D14)-1</f>
        <v>0.20742276295234197</v>
      </c>
      <c r="D20" s="119">
        <f>MEDIAN(D6:D12)</f>
        <v>148636</v>
      </c>
      <c r="E20" s="119">
        <f>MEDIAN(E6:E12)</f>
        <v>190254</v>
      </c>
      <c r="F20" s="119">
        <f>MEDIAN(F6:F12)</f>
        <v>231872</v>
      </c>
      <c r="G20" s="119">
        <f>MEDIAN(G6:G12)</f>
        <v>170000</v>
      </c>
      <c r="H20" s="50">
        <f t="shared" si="4"/>
        <v>0.89354231711291221</v>
      </c>
      <c r="I20" s="131">
        <f t="shared" si="5"/>
        <v>0.5599989235447671</v>
      </c>
      <c r="J20" s="67"/>
      <c r="K20" s="29"/>
      <c r="L20" s="29"/>
      <c r="M20" s="29"/>
      <c r="N20" s="29"/>
    </row>
    <row r="21" spans="1:14">
      <c r="A21" s="116" t="s">
        <v>24</v>
      </c>
      <c r="B21" s="142"/>
      <c r="C21" s="39">
        <v>91</v>
      </c>
      <c r="D21" s="123">
        <f>VLOOKUP(C21,'Curr Pay Plan'!$A$2:$D$100,2)</f>
        <v>123101.87</v>
      </c>
      <c r="E21" s="123">
        <f>VLOOKUP(C21,'Curr Pay Plan'!$A$2:$D$100,3)</f>
        <v>148520.79481145789</v>
      </c>
      <c r="F21" s="123">
        <f>VLOOKUP(C21,'Curr Pay Plan'!$A$2:$D$100,4)</f>
        <v>173939.71962291579</v>
      </c>
      <c r="G21" s="124"/>
      <c r="H21" s="52"/>
      <c r="I21" s="134"/>
      <c r="J21" s="19"/>
      <c r="K21" s="29"/>
      <c r="L21" s="29"/>
      <c r="M21" s="29"/>
      <c r="N21" s="29"/>
    </row>
    <row r="22" spans="1:14">
      <c r="A22" s="23" t="s">
        <v>25</v>
      </c>
      <c r="B22" s="142"/>
      <c r="C22" s="39"/>
      <c r="D22" s="123"/>
      <c r="E22" s="123"/>
      <c r="F22" s="123"/>
      <c r="G22" s="125"/>
      <c r="H22" s="50"/>
      <c r="I22" s="131"/>
      <c r="J22" s="61"/>
    </row>
    <row r="23" spans="1:14" ht="28.9" customHeight="1">
      <c r="A23" s="322"/>
      <c r="B23" s="323"/>
      <c r="C23" s="323"/>
      <c r="D23" s="323"/>
      <c r="E23" s="323"/>
      <c r="F23" s="323"/>
      <c r="G23" s="323"/>
      <c r="H23" s="323"/>
      <c r="I23" s="323"/>
      <c r="J23" s="324"/>
    </row>
    <row r="24" spans="1:14">
      <c r="A24" s="31" t="s">
        <v>28</v>
      </c>
      <c r="B24" s="138"/>
      <c r="C24" s="34"/>
      <c r="D24" s="117"/>
      <c r="E24" s="117"/>
      <c r="F24" s="117"/>
      <c r="G24" s="117"/>
      <c r="H24" s="43"/>
      <c r="I24" s="131"/>
      <c r="J24" s="15" t="s">
        <v>1243</v>
      </c>
      <c r="K24" s="29"/>
      <c r="L24" s="29"/>
      <c r="M24" s="29"/>
      <c r="N24" s="29"/>
    </row>
    <row r="25" spans="1:14">
      <c r="A25" s="31" t="s">
        <v>31</v>
      </c>
      <c r="B25" s="138"/>
      <c r="C25" s="34"/>
      <c r="D25" s="117"/>
      <c r="E25" s="117"/>
      <c r="F25" s="117"/>
      <c r="G25" s="117"/>
      <c r="H25" s="43"/>
      <c r="I25" s="131"/>
      <c r="J25" s="15" t="s">
        <v>1243</v>
      </c>
      <c r="K25" s="29"/>
      <c r="L25" s="29"/>
      <c r="M25" s="29"/>
      <c r="N25" s="29"/>
    </row>
    <row r="26" spans="1:14">
      <c r="A26" s="31" t="s">
        <v>187</v>
      </c>
      <c r="B26" s="138"/>
      <c r="C26" s="34"/>
      <c r="D26" s="107"/>
      <c r="E26" s="107"/>
      <c r="F26" s="107"/>
      <c r="G26" s="107"/>
      <c r="H26" s="43"/>
      <c r="I26" s="131"/>
      <c r="J26" s="15" t="s">
        <v>1243</v>
      </c>
      <c r="K26" s="29"/>
      <c r="L26" s="29"/>
      <c r="M26" s="29"/>
      <c r="N26" s="29"/>
    </row>
    <row r="27" spans="1:14">
      <c r="A27" s="13"/>
      <c r="C27" s="34"/>
      <c r="D27" s="117"/>
      <c r="E27" s="117"/>
      <c r="F27" s="117"/>
      <c r="G27" s="117"/>
      <c r="H27" s="43"/>
      <c r="I27" s="131"/>
      <c r="J27" s="15"/>
      <c r="K27" s="29"/>
      <c r="L27" s="29"/>
      <c r="M27" s="29"/>
      <c r="N27" s="29"/>
    </row>
    <row r="28" spans="1:14">
      <c r="A28" s="31" t="s">
        <v>188</v>
      </c>
      <c r="B28" s="138"/>
      <c r="C28" s="34"/>
      <c r="D28" s="117"/>
      <c r="E28" s="117"/>
      <c r="F28" s="117"/>
      <c r="G28" s="117"/>
      <c r="H28" s="43"/>
      <c r="I28" s="131"/>
      <c r="J28" s="15" t="s">
        <v>1243</v>
      </c>
      <c r="K28" s="29"/>
      <c r="L28" s="29"/>
      <c r="M28" s="29"/>
      <c r="N28" s="29"/>
    </row>
    <row r="29" spans="1:14">
      <c r="A29" s="31" t="s">
        <v>29</v>
      </c>
      <c r="B29" s="138"/>
      <c r="C29" s="34"/>
      <c r="D29" s="300">
        <v>118784</v>
      </c>
      <c r="E29" s="300">
        <v>157389</v>
      </c>
      <c r="F29" s="300">
        <v>195995</v>
      </c>
      <c r="G29" s="292">
        <v>152496</v>
      </c>
      <c r="H29" s="43">
        <f t="shared" ref="H29" si="7">G29/E29</f>
        <v>0.96891142328879398</v>
      </c>
      <c r="I29" s="131">
        <f t="shared" ref="I29" si="8">(F29/D29)-1</f>
        <v>0.6500117860991379</v>
      </c>
      <c r="J29" s="15" t="s">
        <v>194</v>
      </c>
      <c r="K29" s="29"/>
      <c r="L29" s="29"/>
      <c r="M29" s="29"/>
      <c r="N29" s="29"/>
    </row>
    <row r="30" spans="1:14">
      <c r="A30" s="31" t="s">
        <v>189</v>
      </c>
      <c r="B30" s="138"/>
      <c r="C30" s="34"/>
      <c r="D30" s="117"/>
      <c r="E30" s="117"/>
      <c r="F30" s="117"/>
      <c r="G30" s="117"/>
      <c r="H30" s="43"/>
      <c r="I30" s="131"/>
      <c r="J30" s="15" t="s">
        <v>1243</v>
      </c>
      <c r="K30" s="29"/>
      <c r="L30" s="29"/>
      <c r="M30" s="29"/>
      <c r="N30" s="29"/>
    </row>
    <row r="31" spans="1:14">
      <c r="A31" s="31" t="s">
        <v>32</v>
      </c>
      <c r="B31" s="138"/>
      <c r="C31" s="34"/>
      <c r="D31" s="117"/>
      <c r="E31" s="117"/>
      <c r="F31" s="117"/>
      <c r="G31" s="117"/>
      <c r="H31" s="43"/>
      <c r="I31" s="131"/>
      <c r="J31" s="15" t="s">
        <v>1243</v>
      </c>
      <c r="K31" s="29"/>
      <c r="L31" s="29"/>
      <c r="M31" s="29"/>
      <c r="N31" s="29"/>
    </row>
    <row r="32" spans="1:14">
      <c r="A32" s="31" t="s">
        <v>33</v>
      </c>
      <c r="B32" s="138"/>
      <c r="C32" s="34"/>
      <c r="D32" s="107"/>
      <c r="E32" s="107"/>
      <c r="F32" s="107"/>
      <c r="G32" s="107"/>
      <c r="H32" s="43"/>
      <c r="I32" s="131"/>
      <c r="J32" s="15" t="s">
        <v>1243</v>
      </c>
      <c r="K32" s="29"/>
      <c r="L32" s="29"/>
      <c r="M32" s="29"/>
      <c r="N32" s="29"/>
    </row>
    <row r="33" spans="1:14">
      <c r="A33" s="31" t="s">
        <v>34</v>
      </c>
      <c r="B33" s="138"/>
      <c r="C33" s="34"/>
      <c r="D33" s="117"/>
      <c r="E33" s="117"/>
      <c r="F33" s="117"/>
      <c r="G33" s="117"/>
      <c r="H33" s="43"/>
      <c r="I33" s="131"/>
      <c r="J33" s="15" t="s">
        <v>1243</v>
      </c>
      <c r="K33" s="29"/>
      <c r="L33" s="29"/>
      <c r="M33" s="29"/>
      <c r="N33" s="29"/>
    </row>
    <row r="34" spans="1:14">
      <c r="A34" s="31" t="s">
        <v>35</v>
      </c>
      <c r="B34" s="138"/>
      <c r="C34" s="34"/>
      <c r="D34" s="119"/>
      <c r="E34" s="119"/>
      <c r="F34" s="119"/>
      <c r="G34" s="117"/>
      <c r="H34" s="43"/>
      <c r="I34" s="131"/>
      <c r="J34" s="15" t="s">
        <v>1243</v>
      </c>
      <c r="K34" s="29"/>
      <c r="L34" s="29"/>
      <c r="M34" s="29"/>
      <c r="N34" s="29"/>
    </row>
    <row r="35" spans="1:14" ht="4.9000000000000004" customHeight="1">
      <c r="A35" s="56"/>
      <c r="B35" s="139"/>
      <c r="C35" s="36"/>
      <c r="D35" s="120"/>
      <c r="E35" s="120"/>
      <c r="F35" s="120"/>
      <c r="G35" s="120"/>
      <c r="H35" s="57"/>
      <c r="I35" s="132"/>
      <c r="J35" s="59"/>
      <c r="K35" s="29"/>
      <c r="L35" s="29"/>
      <c r="M35" s="29"/>
      <c r="N35" s="29"/>
    </row>
    <row r="36" spans="1:14">
      <c r="A36" s="4" t="s">
        <v>194</v>
      </c>
      <c r="B36" s="140"/>
      <c r="C36" s="37">
        <v>86</v>
      </c>
      <c r="D36" s="121">
        <f>VLOOKUP(C36,'Curr Pay Plan'!$A$2:$D$100,2)</f>
        <v>98190.91</v>
      </c>
      <c r="E36" s="121">
        <f>VLOOKUP(C36,'Curr Pay Plan'!$A$2:$D$100,3)</f>
        <v>118466.04764379555</v>
      </c>
      <c r="F36" s="121">
        <f>VLOOKUP(C36,'Curr Pay Plan'!$A$2:$D$100,4)</f>
        <v>138741.1852875911</v>
      </c>
      <c r="G36" s="122">
        <v>132955</v>
      </c>
      <c r="H36" s="47">
        <f t="shared" ref="H36:H42" si="9">G36/E36</f>
        <v>1.1223046826021403</v>
      </c>
      <c r="I36" s="135">
        <f t="shared" ref="I36:I42" si="10">(F36/D36)-1</f>
        <v>0.41297382097376523</v>
      </c>
      <c r="J36" s="60"/>
      <c r="K36" s="7"/>
      <c r="L36" s="7"/>
      <c r="M36" s="7"/>
      <c r="N36" s="7"/>
    </row>
    <row r="37" spans="1:14">
      <c r="A37" s="12" t="s">
        <v>11</v>
      </c>
      <c r="B37" s="141">
        <f t="shared" ref="B37:B42" si="11">D37*104%</f>
        <v>123535.36</v>
      </c>
      <c r="C37" s="55">
        <f>(D37/D36)-1</f>
        <v>0.20972501426048495</v>
      </c>
      <c r="D37" s="119">
        <f>AVERAGE(D24:D34)</f>
        <v>118784</v>
      </c>
      <c r="E37" s="119">
        <f>AVERAGE(E24:E34)</f>
        <v>157389</v>
      </c>
      <c r="F37" s="119">
        <f>AVERAGE(F24:F34)</f>
        <v>195995</v>
      </c>
      <c r="G37" s="119">
        <f>AVERAGE(G24:G34)</f>
        <v>152496</v>
      </c>
      <c r="H37" s="50">
        <f t="shared" si="9"/>
        <v>0.96891142328879398</v>
      </c>
      <c r="I37" s="131">
        <f t="shared" si="10"/>
        <v>0.6500117860991379</v>
      </c>
      <c r="J37" s="67">
        <f>(G37/G36)-1</f>
        <v>0.14697454025798207</v>
      </c>
      <c r="K37" s="29"/>
      <c r="L37" s="29"/>
      <c r="M37" s="29"/>
      <c r="N37" s="29"/>
    </row>
    <row r="38" spans="1:14">
      <c r="A38" s="54" t="s">
        <v>21</v>
      </c>
      <c r="B38" s="141">
        <f t="shared" si="11"/>
        <v>123535.36</v>
      </c>
      <c r="C38" s="55">
        <f>(D38/D36)-1</f>
        <v>0.20972501426048495</v>
      </c>
      <c r="D38" s="119">
        <f>MEDIAN(D24:D34)</f>
        <v>118784</v>
      </c>
      <c r="E38" s="119">
        <f>MEDIAN(E24:E34)</f>
        <v>157389</v>
      </c>
      <c r="F38" s="119">
        <f>MEDIAN(F24:F34)</f>
        <v>195995</v>
      </c>
      <c r="G38" s="119">
        <f>MEDIAN(G24:G34)</f>
        <v>152496</v>
      </c>
      <c r="H38" s="50">
        <f t="shared" si="9"/>
        <v>0.96891142328879398</v>
      </c>
      <c r="I38" s="131">
        <f t="shared" si="10"/>
        <v>0.6500117860991379</v>
      </c>
      <c r="J38" s="67">
        <f>(G38/G36)-1</f>
        <v>0.14697454025798207</v>
      </c>
      <c r="K38" s="29"/>
      <c r="L38" s="29"/>
      <c r="M38" s="29"/>
      <c r="N38" s="29"/>
    </row>
    <row r="39" spans="1:14">
      <c r="A39" s="12" t="s">
        <v>22</v>
      </c>
      <c r="B39" s="141" t="e">
        <f t="shared" si="11"/>
        <v>#DIV/0!</v>
      </c>
      <c r="C39" s="55" t="e">
        <f>(D39/D36)-1</f>
        <v>#DIV/0!</v>
      </c>
      <c r="D39" s="119" t="e">
        <f>AVERAGE(D24:D26)</f>
        <v>#DIV/0!</v>
      </c>
      <c r="E39" s="119" t="e">
        <f>AVERAGE(E24:E26)</f>
        <v>#DIV/0!</v>
      </c>
      <c r="F39" s="119" t="e">
        <f>AVERAGE(F24:F26)</f>
        <v>#DIV/0!</v>
      </c>
      <c r="G39" s="119" t="e">
        <f>AVERAGE(G24:G26)</f>
        <v>#DIV/0!</v>
      </c>
      <c r="H39" s="50" t="e">
        <f t="shared" si="9"/>
        <v>#DIV/0!</v>
      </c>
      <c r="I39" s="131" t="e">
        <f t="shared" si="10"/>
        <v>#DIV/0!</v>
      </c>
      <c r="J39" s="67" t="e">
        <f>(G39/G36)-1</f>
        <v>#DIV/0!</v>
      </c>
      <c r="K39" s="29"/>
      <c r="L39" s="29"/>
      <c r="M39" s="29"/>
      <c r="N39" s="29"/>
    </row>
    <row r="40" spans="1:14">
      <c r="A40" s="12" t="s">
        <v>23</v>
      </c>
      <c r="B40" s="141" t="e">
        <f t="shared" si="11"/>
        <v>#NUM!</v>
      </c>
      <c r="C40" s="55" t="e">
        <f>(D40/D36)-1</f>
        <v>#NUM!</v>
      </c>
      <c r="D40" s="119" t="e">
        <f>MEDIAN(D24:D26)</f>
        <v>#NUM!</v>
      </c>
      <c r="E40" s="119" t="e">
        <f>MEDIAN(E24:E26)</f>
        <v>#NUM!</v>
      </c>
      <c r="F40" s="119" t="e">
        <f>MEDIAN(F24:F26)</f>
        <v>#NUM!</v>
      </c>
      <c r="G40" s="119" t="e">
        <f>MEDIAN(G24:G26)</f>
        <v>#NUM!</v>
      </c>
      <c r="H40" s="50" t="e">
        <f t="shared" si="9"/>
        <v>#NUM!</v>
      </c>
      <c r="I40" s="131" t="e">
        <f t="shared" si="10"/>
        <v>#NUM!</v>
      </c>
      <c r="J40" s="67" t="e">
        <f>(G40/G36)-1</f>
        <v>#NUM!</v>
      </c>
      <c r="K40" s="29"/>
      <c r="L40" s="29"/>
      <c r="M40" s="29"/>
      <c r="N40" s="29"/>
    </row>
    <row r="41" spans="1:14">
      <c r="A41" s="12" t="s">
        <v>81</v>
      </c>
      <c r="B41" s="141">
        <f t="shared" si="11"/>
        <v>123535.36</v>
      </c>
      <c r="C41" s="55">
        <f>(D41/D36)-1</f>
        <v>0.20972501426048495</v>
      </c>
      <c r="D41" s="119">
        <f>AVERAGE(D28:D34)</f>
        <v>118784</v>
      </c>
      <c r="E41" s="119">
        <f>AVERAGE(E28:E34)</f>
        <v>157389</v>
      </c>
      <c r="F41" s="119">
        <f>AVERAGE(F28:F34)</f>
        <v>195995</v>
      </c>
      <c r="G41" s="119">
        <f>AVERAGE(G28:G34)</f>
        <v>152496</v>
      </c>
      <c r="H41" s="50">
        <f t="shared" si="9"/>
        <v>0.96891142328879398</v>
      </c>
      <c r="I41" s="131">
        <f t="shared" si="10"/>
        <v>0.6500117860991379</v>
      </c>
      <c r="J41" s="67">
        <f>(G41/G36)-1</f>
        <v>0.14697454025798207</v>
      </c>
      <c r="K41" s="29"/>
      <c r="L41" s="29"/>
      <c r="M41" s="29"/>
      <c r="N41" s="29"/>
    </row>
    <row r="42" spans="1:14">
      <c r="A42" s="115" t="s">
        <v>80</v>
      </c>
      <c r="B42" s="141">
        <f t="shared" si="11"/>
        <v>123535.36</v>
      </c>
      <c r="C42" s="55">
        <f>(D42/D36)-1</f>
        <v>0.20972501426048495</v>
      </c>
      <c r="D42" s="119">
        <f>MEDIAN(D28:D34)</f>
        <v>118784</v>
      </c>
      <c r="E42" s="119">
        <f>MEDIAN(E28:E34)</f>
        <v>157389</v>
      </c>
      <c r="F42" s="119">
        <f>MEDIAN(F28:F34)</f>
        <v>195995</v>
      </c>
      <c r="G42" s="119">
        <f>MEDIAN(G28:G34)</f>
        <v>152496</v>
      </c>
      <c r="H42" s="50">
        <f t="shared" si="9"/>
        <v>0.96891142328879398</v>
      </c>
      <c r="I42" s="131">
        <f t="shared" si="10"/>
        <v>0.6500117860991379</v>
      </c>
      <c r="J42" s="67">
        <f>(G42/G36)-1</f>
        <v>0.14697454025798207</v>
      </c>
      <c r="K42" s="29"/>
      <c r="L42" s="29"/>
      <c r="M42" s="29"/>
      <c r="N42" s="29"/>
    </row>
    <row r="43" spans="1:14">
      <c r="A43" s="24" t="s">
        <v>24</v>
      </c>
      <c r="B43" s="142"/>
      <c r="C43" s="39">
        <v>90</v>
      </c>
      <c r="D43" s="123">
        <f>VLOOKUP(C43,'Curr Pay Plan'!$A$2:$D$100,2)</f>
        <v>119635.69</v>
      </c>
      <c r="E43" s="123">
        <f>VLOOKUP(C43,'Curr Pay Plan'!$A$2:$D$100,3)</f>
        <v>144338.89401206648</v>
      </c>
      <c r="F43" s="123">
        <f>VLOOKUP(C43,'Curr Pay Plan'!$A$2:$D$100,4)</f>
        <v>169042.09802413292</v>
      </c>
      <c r="G43" s="124"/>
      <c r="H43" s="52"/>
      <c r="I43" s="134"/>
      <c r="J43" s="19"/>
      <c r="K43" s="29"/>
      <c r="L43" s="29"/>
      <c r="M43" s="29"/>
      <c r="N43" s="29"/>
    </row>
    <row r="44" spans="1:14">
      <c r="A44" s="23" t="s">
        <v>25</v>
      </c>
      <c r="B44" s="142"/>
      <c r="C44" s="39"/>
      <c r="D44" s="127"/>
      <c r="E44" s="127"/>
      <c r="F44" s="127"/>
      <c r="G44" s="128"/>
      <c r="H44" s="50"/>
      <c r="I44" s="131"/>
      <c r="J44" s="61"/>
    </row>
    <row r="45" spans="1:14" ht="28.9" customHeight="1">
      <c r="A45" s="322"/>
      <c r="B45" s="323"/>
      <c r="C45" s="323"/>
      <c r="D45" s="325"/>
      <c r="E45" s="325"/>
      <c r="F45" s="325"/>
      <c r="G45" s="325"/>
      <c r="H45" s="323"/>
      <c r="I45" s="323"/>
      <c r="J45" s="324"/>
    </row>
    <row r="46" spans="1:14" ht="48.75" customHeight="1">
      <c r="A46" s="248" t="s">
        <v>56</v>
      </c>
      <c r="B46" s="253">
        <v>0.04</v>
      </c>
      <c r="C46" s="243" t="s">
        <v>14</v>
      </c>
      <c r="D46" s="254" t="s">
        <v>15</v>
      </c>
      <c r="E46" s="254" t="s">
        <v>13</v>
      </c>
      <c r="F46" s="254" t="s">
        <v>16</v>
      </c>
      <c r="G46" s="254" t="s">
        <v>19</v>
      </c>
      <c r="H46" s="255" t="s">
        <v>12</v>
      </c>
      <c r="I46" s="256" t="s">
        <v>17</v>
      </c>
      <c r="J46" s="243" t="s">
        <v>20</v>
      </c>
    </row>
    <row r="47" spans="1:14">
      <c r="A47" s="31" t="s">
        <v>28</v>
      </c>
      <c r="B47" s="138"/>
      <c r="C47" s="34"/>
      <c r="D47" s="292">
        <v>59129</v>
      </c>
      <c r="E47" s="292">
        <v>73912</v>
      </c>
      <c r="F47" s="292">
        <v>88694</v>
      </c>
      <c r="G47" s="292">
        <v>62088</v>
      </c>
      <c r="H47" s="43">
        <f>G47/E47</f>
        <v>0.84002597683732005</v>
      </c>
      <c r="I47" s="131">
        <f>(F47/D47)-1</f>
        <v>0.50000845608753752</v>
      </c>
      <c r="J47" s="15" t="s">
        <v>147</v>
      </c>
      <c r="K47" s="29"/>
      <c r="L47" s="29"/>
      <c r="M47" s="29"/>
      <c r="N47" s="29"/>
    </row>
    <row r="48" spans="1:14">
      <c r="A48" s="31" t="s">
        <v>31</v>
      </c>
      <c r="B48" s="138"/>
      <c r="C48" s="34"/>
      <c r="D48" s="292">
        <v>54704</v>
      </c>
      <c r="E48" s="292">
        <v>68380</v>
      </c>
      <c r="F48" s="292">
        <v>82056</v>
      </c>
      <c r="G48" s="292">
        <v>73391</v>
      </c>
      <c r="H48" s="43">
        <f t="shared" ref="H48:H49" si="12">G48/E48</f>
        <v>1.0732816613044749</v>
      </c>
      <c r="I48" s="131">
        <f t="shared" ref="I48:I49" si="13">(F48/D48)-1</f>
        <v>0.5</v>
      </c>
      <c r="J48" s="15" t="s">
        <v>156</v>
      </c>
      <c r="K48" s="29"/>
      <c r="L48" s="29"/>
      <c r="M48" s="29"/>
      <c r="N48" s="29"/>
    </row>
    <row r="49" spans="1:14">
      <c r="A49" s="31" t="s">
        <v>187</v>
      </c>
      <c r="B49" s="138"/>
      <c r="C49" s="34"/>
      <c r="D49" s="292">
        <v>54059</v>
      </c>
      <c r="E49" s="292">
        <v>71624</v>
      </c>
      <c r="F49" s="292">
        <v>89190</v>
      </c>
      <c r="G49" s="292">
        <v>62545</v>
      </c>
      <c r="H49" s="43">
        <f t="shared" si="12"/>
        <v>0.87324081313526192</v>
      </c>
      <c r="I49" s="131">
        <f t="shared" si="13"/>
        <v>0.64986403744057419</v>
      </c>
      <c r="J49" s="15" t="s">
        <v>156</v>
      </c>
      <c r="K49" s="29"/>
      <c r="L49" s="29"/>
      <c r="M49" s="29"/>
      <c r="N49" s="29"/>
    </row>
    <row r="50" spans="1:14">
      <c r="A50" s="13"/>
      <c r="C50" s="34"/>
      <c r="D50" s="117"/>
      <c r="E50" s="117"/>
      <c r="F50" s="117"/>
      <c r="G50" s="117"/>
      <c r="H50" s="43"/>
      <c r="I50" s="131"/>
      <c r="J50" s="15"/>
      <c r="K50" s="29"/>
      <c r="L50" s="29"/>
      <c r="M50" s="29"/>
      <c r="N50" s="29"/>
    </row>
    <row r="51" spans="1:14">
      <c r="A51" s="31" t="s">
        <v>188</v>
      </c>
      <c r="B51" s="138"/>
      <c r="C51" s="34"/>
      <c r="D51" s="293">
        <v>38385</v>
      </c>
      <c r="E51" s="293">
        <v>45498</v>
      </c>
      <c r="F51" s="293">
        <v>53949</v>
      </c>
      <c r="G51" s="293">
        <v>38385</v>
      </c>
      <c r="H51" s="43">
        <f t="shared" ref="H51" si="14">G51/E51</f>
        <v>0.84366345773440587</v>
      </c>
      <c r="I51" s="131">
        <f t="shared" ref="I51" si="15">(F51/D51)-1</f>
        <v>0.40547088706525991</v>
      </c>
      <c r="J51" s="15" t="s">
        <v>199</v>
      </c>
      <c r="K51" s="29"/>
      <c r="L51" s="29"/>
      <c r="M51" s="29"/>
      <c r="N51" s="29"/>
    </row>
    <row r="52" spans="1:14">
      <c r="A52" s="31" t="s">
        <v>29</v>
      </c>
      <c r="B52" s="138"/>
      <c r="C52" s="34"/>
      <c r="D52" s="300">
        <v>54401</v>
      </c>
      <c r="E52" s="300">
        <v>72082</v>
      </c>
      <c r="F52" s="300">
        <v>89763</v>
      </c>
      <c r="G52" s="292">
        <v>65003</v>
      </c>
      <c r="H52" s="43">
        <f t="shared" ref="H52:H57" si="16">G52/E52</f>
        <v>0.90179240309647346</v>
      </c>
      <c r="I52" s="131">
        <f t="shared" ref="I52:I57" si="17">(F52/D52)-1</f>
        <v>0.65002481572029924</v>
      </c>
      <c r="J52" s="15" t="s">
        <v>83</v>
      </c>
      <c r="K52" s="29"/>
      <c r="L52" s="29"/>
      <c r="M52" s="29"/>
      <c r="N52" s="29"/>
    </row>
    <row r="53" spans="1:14">
      <c r="A53" s="31" t="s">
        <v>189</v>
      </c>
      <c r="B53" s="138"/>
      <c r="C53" s="34"/>
      <c r="D53" s="293">
        <v>47206</v>
      </c>
      <c r="E53" s="293">
        <v>60188</v>
      </c>
      <c r="F53" s="293">
        <v>73170</v>
      </c>
      <c r="G53" s="293">
        <v>51206</v>
      </c>
      <c r="H53" s="43">
        <f t="shared" si="16"/>
        <v>0.85076759486940923</v>
      </c>
      <c r="I53" s="131">
        <f t="shared" si="17"/>
        <v>0.55001482862348006</v>
      </c>
      <c r="J53" s="15" t="s">
        <v>83</v>
      </c>
      <c r="K53" s="29"/>
      <c r="L53" s="29"/>
      <c r="M53" s="29"/>
      <c r="N53" s="29"/>
    </row>
    <row r="54" spans="1:14">
      <c r="A54" s="31" t="s">
        <v>32</v>
      </c>
      <c r="B54" s="138"/>
      <c r="C54" s="34"/>
      <c r="D54" s="295">
        <v>58196</v>
      </c>
      <c r="E54" s="295">
        <v>74491</v>
      </c>
      <c r="F54" s="295">
        <v>90786</v>
      </c>
      <c r="G54" s="301">
        <v>62313</v>
      </c>
      <c r="H54" s="43">
        <f t="shared" si="16"/>
        <v>0.8365171631472258</v>
      </c>
      <c r="I54" s="131">
        <f t="shared" si="17"/>
        <v>0.56000412399477617</v>
      </c>
      <c r="J54" s="15" t="s">
        <v>83</v>
      </c>
      <c r="K54" s="29"/>
      <c r="L54" s="29"/>
      <c r="M54" s="29"/>
      <c r="N54" s="29"/>
    </row>
    <row r="55" spans="1:14">
      <c r="A55" s="31" t="s">
        <v>33</v>
      </c>
      <c r="B55" s="138"/>
      <c r="C55" s="34"/>
      <c r="D55" s="292">
        <v>74780</v>
      </c>
      <c r="E55" s="292">
        <v>93475</v>
      </c>
      <c r="F55" s="292">
        <v>112169</v>
      </c>
      <c r="G55" s="292">
        <v>78755</v>
      </c>
      <c r="H55" s="43">
        <f t="shared" si="16"/>
        <v>0.84252473923508964</v>
      </c>
      <c r="I55" s="131">
        <f t="shared" si="17"/>
        <v>0.49998662744049205</v>
      </c>
      <c r="J55" s="15" t="s">
        <v>83</v>
      </c>
      <c r="K55" s="29"/>
      <c r="L55" s="29"/>
      <c r="M55" s="29"/>
      <c r="N55" s="29"/>
    </row>
    <row r="56" spans="1:14">
      <c r="A56" s="31" t="s">
        <v>34</v>
      </c>
      <c r="B56" s="138"/>
      <c r="C56" s="34"/>
      <c r="D56" s="292">
        <v>52805</v>
      </c>
      <c r="E56" s="292">
        <v>66006</v>
      </c>
      <c r="F56" s="292">
        <v>79208</v>
      </c>
      <c r="G56" s="292">
        <v>60252</v>
      </c>
      <c r="H56" s="43">
        <f t="shared" si="16"/>
        <v>0.91282610671757114</v>
      </c>
      <c r="I56" s="131">
        <f t="shared" si="17"/>
        <v>0.50000946880030295</v>
      </c>
      <c r="J56" s="15" t="s">
        <v>130</v>
      </c>
      <c r="K56" s="29"/>
      <c r="L56" s="29"/>
      <c r="M56" s="29"/>
      <c r="N56" s="29"/>
    </row>
    <row r="57" spans="1:14">
      <c r="A57" s="31" t="s">
        <v>35</v>
      </c>
      <c r="B57" s="138"/>
      <c r="C57" s="34"/>
      <c r="D57" s="302">
        <v>51976</v>
      </c>
      <c r="E57" s="302">
        <v>64352</v>
      </c>
      <c r="F57" s="302">
        <v>76727</v>
      </c>
      <c r="G57" s="293">
        <v>64128</v>
      </c>
      <c r="H57" s="43">
        <f t="shared" si="16"/>
        <v>0.99651914470412728</v>
      </c>
      <c r="I57" s="131">
        <f t="shared" si="17"/>
        <v>0.47620055410189321</v>
      </c>
      <c r="J57" s="15" t="s">
        <v>142</v>
      </c>
      <c r="K57" s="29"/>
      <c r="L57" s="29"/>
      <c r="M57" s="29"/>
      <c r="N57" s="29"/>
    </row>
    <row r="58" spans="1:14" ht="4.9000000000000004" customHeight="1">
      <c r="A58" s="56"/>
      <c r="B58" s="139"/>
      <c r="C58" s="36"/>
      <c r="D58" s="120"/>
      <c r="E58" s="120"/>
      <c r="F58" s="120"/>
      <c r="G58" s="120"/>
      <c r="H58" s="57"/>
      <c r="I58" s="132"/>
      <c r="J58" s="59"/>
      <c r="K58" s="29"/>
      <c r="L58" s="29"/>
      <c r="M58" s="29"/>
      <c r="N58" s="29"/>
    </row>
    <row r="59" spans="1:14">
      <c r="A59" s="4" t="s">
        <v>56</v>
      </c>
      <c r="B59" s="140"/>
      <c r="C59" s="37">
        <v>69</v>
      </c>
      <c r="D59" s="121">
        <f>VLOOKUP(C59,'Curr Pay Plan'!$A$2:$D$100,2)</f>
        <v>42408.480000000003</v>
      </c>
      <c r="E59" s="121">
        <f>VLOOKUP(C59,'Curr Pay Plan'!$A$2:$D$100,3)</f>
        <v>51165.276013644769</v>
      </c>
      <c r="F59" s="121">
        <f>VLOOKUP(C59,'Curr Pay Plan'!$A$2:$D$100,4)</f>
        <v>59922.072027289534</v>
      </c>
      <c r="G59" s="122">
        <v>57034</v>
      </c>
      <c r="H59" s="47">
        <f t="shared" ref="H59:H65" si="18">G59/E59</f>
        <v>1.1147013061121795</v>
      </c>
      <c r="I59" s="135">
        <f t="shared" ref="I59:I65" si="19">(F59/D59)-1</f>
        <v>0.41297382097376589</v>
      </c>
      <c r="J59" s="60"/>
      <c r="K59" s="7"/>
      <c r="L59" s="7"/>
      <c r="M59" s="7"/>
      <c r="N59" s="7"/>
    </row>
    <row r="60" spans="1:14">
      <c r="A60" s="12" t="s">
        <v>11</v>
      </c>
      <c r="B60" s="141">
        <f t="shared" ref="B60:B65" si="20">D60*104%</f>
        <v>56746.663999999997</v>
      </c>
      <c r="C60" s="55">
        <f>(D60/D59)-1</f>
        <v>0.28663182457848047</v>
      </c>
      <c r="D60" s="119">
        <f>AVERAGE(D47:D57)</f>
        <v>54564.1</v>
      </c>
      <c r="E60" s="119">
        <f>AVERAGE(E47:E57)</f>
        <v>69000.800000000003</v>
      </c>
      <c r="F60" s="119">
        <f>AVERAGE(F47:F57)</f>
        <v>83571.199999999997</v>
      </c>
      <c r="G60" s="119">
        <f>AVERAGE(G47:G57)</f>
        <v>61806.6</v>
      </c>
      <c r="H60" s="50">
        <f t="shared" si="18"/>
        <v>0.89573744072532491</v>
      </c>
      <c r="I60" s="131">
        <f t="shared" si="19"/>
        <v>0.53161510956837921</v>
      </c>
      <c r="J60" s="67">
        <f>(G60/G59)-1</f>
        <v>8.3679910228986243E-2</v>
      </c>
      <c r="K60" s="29"/>
      <c r="L60" s="29"/>
      <c r="M60" s="29"/>
      <c r="N60" s="29"/>
    </row>
    <row r="61" spans="1:14">
      <c r="A61" s="54" t="s">
        <v>21</v>
      </c>
      <c r="B61" s="141">
        <f t="shared" si="20"/>
        <v>56399.200000000004</v>
      </c>
      <c r="C61" s="55">
        <f>(D61/D59)-1</f>
        <v>0.278753683225619</v>
      </c>
      <c r="D61" s="119">
        <f>MEDIAN(D47:D57)</f>
        <v>54230</v>
      </c>
      <c r="E61" s="119">
        <f>MEDIAN(E47:E57)</f>
        <v>70002</v>
      </c>
      <c r="F61" s="119">
        <f>MEDIAN(F47:F57)</f>
        <v>85375</v>
      </c>
      <c r="G61" s="119">
        <f>MEDIAN(G47:G57)</f>
        <v>62429</v>
      </c>
      <c r="H61" s="50">
        <f t="shared" si="18"/>
        <v>0.8918173766463815</v>
      </c>
      <c r="I61" s="131">
        <f t="shared" si="19"/>
        <v>0.57431311082426695</v>
      </c>
      <c r="J61" s="67">
        <f>(G61/G59)-1</f>
        <v>9.4592699091769816E-2</v>
      </c>
      <c r="K61" s="29"/>
      <c r="L61" s="29"/>
      <c r="M61" s="29"/>
      <c r="N61" s="29"/>
    </row>
    <row r="62" spans="1:14">
      <c r="A62" s="12" t="s">
        <v>22</v>
      </c>
      <c r="B62" s="141">
        <f t="shared" si="20"/>
        <v>58202.560000000005</v>
      </c>
      <c r="C62" s="55">
        <f>(D62/D59)-1</f>
        <v>0.31964173203095214</v>
      </c>
      <c r="D62" s="119">
        <f>AVERAGE(D47:D49)</f>
        <v>55964</v>
      </c>
      <c r="E62" s="119">
        <f>AVERAGE(E47:E49)</f>
        <v>71305.333333333328</v>
      </c>
      <c r="F62" s="119">
        <f>AVERAGE(F47:F49)</f>
        <v>86646.666666666672</v>
      </c>
      <c r="G62" s="119">
        <f>AVERAGE(G47:G49)</f>
        <v>66008</v>
      </c>
      <c r="H62" s="50">
        <f t="shared" si="18"/>
        <v>0.92570915686531163</v>
      </c>
      <c r="I62" s="131">
        <f t="shared" si="19"/>
        <v>0.54825721297024277</v>
      </c>
      <c r="J62" s="67">
        <f>(G62/G59)-1</f>
        <v>0.15734474173300139</v>
      </c>
      <c r="K62" s="29"/>
      <c r="L62" s="29"/>
      <c r="M62" s="29"/>
      <c r="N62" s="29"/>
    </row>
    <row r="63" spans="1:14">
      <c r="A63" s="12" t="s">
        <v>23</v>
      </c>
      <c r="B63" s="141">
        <f t="shared" si="20"/>
        <v>56892.160000000003</v>
      </c>
      <c r="C63" s="55">
        <f>(D63/D59)-1</f>
        <v>0.28993069310666164</v>
      </c>
      <c r="D63" s="119">
        <f>MEDIAN(D47:D49)</f>
        <v>54704</v>
      </c>
      <c r="E63" s="119">
        <f>MEDIAN(E47:E49)</f>
        <v>71624</v>
      </c>
      <c r="F63" s="119">
        <f>MEDIAN(F47:F49)</f>
        <v>88694</v>
      </c>
      <c r="G63" s="119">
        <f>MEDIAN(G47:G49)</f>
        <v>62545</v>
      </c>
      <c r="H63" s="50">
        <f t="shared" si="18"/>
        <v>0.87324081313526192</v>
      </c>
      <c r="I63" s="131">
        <f t="shared" si="19"/>
        <v>0.62134396022228722</v>
      </c>
      <c r="J63" s="67">
        <f>(G63/G59)-1</f>
        <v>9.6626573622751399E-2</v>
      </c>
      <c r="K63" s="29"/>
      <c r="L63" s="29"/>
      <c r="M63" s="29"/>
      <c r="N63" s="29"/>
    </row>
    <row r="64" spans="1:14">
      <c r="A64" s="12" t="s">
        <v>81</v>
      </c>
      <c r="B64" s="141">
        <f t="shared" si="20"/>
        <v>56122.708571428571</v>
      </c>
      <c r="C64" s="55">
        <f>(D64/D59)-1</f>
        <v>0.27248472138456381</v>
      </c>
      <c r="D64" s="119">
        <f>AVERAGE(D51:D57)</f>
        <v>53964.142857142855</v>
      </c>
      <c r="E64" s="119">
        <f>AVERAGE(E51:E57)</f>
        <v>68013.142857142855</v>
      </c>
      <c r="F64" s="119">
        <f>AVERAGE(F51:F57)</f>
        <v>82253.142857142855</v>
      </c>
      <c r="G64" s="119">
        <f>AVERAGE(G51:G57)</f>
        <v>60006</v>
      </c>
      <c r="H64" s="50">
        <f t="shared" si="18"/>
        <v>0.88227065357115853</v>
      </c>
      <c r="I64" s="131">
        <f t="shared" si="19"/>
        <v>0.52421846252405691</v>
      </c>
      <c r="J64" s="67">
        <f>(G64/G59)-1</f>
        <v>5.210926815583683E-2</v>
      </c>
      <c r="K64" s="29"/>
      <c r="L64" s="29"/>
      <c r="M64" s="29"/>
      <c r="N64" s="29"/>
    </row>
    <row r="65" spans="1:14">
      <c r="A65" s="115" t="s">
        <v>80</v>
      </c>
      <c r="B65" s="141">
        <f t="shared" si="20"/>
        <v>54917.200000000004</v>
      </c>
      <c r="C65" s="55">
        <f>(D65/D59)-1</f>
        <v>0.24515191301362349</v>
      </c>
      <c r="D65" s="119">
        <f>MEDIAN(D51:D57)</f>
        <v>52805</v>
      </c>
      <c r="E65" s="119">
        <f>MEDIAN(E51:E57)</f>
        <v>66006</v>
      </c>
      <c r="F65" s="119">
        <f>MEDIAN(F51:F57)</f>
        <v>79208</v>
      </c>
      <c r="G65" s="119">
        <f>MEDIAN(G51:G57)</f>
        <v>62313</v>
      </c>
      <c r="H65" s="50">
        <f t="shared" si="18"/>
        <v>0.94405054085992179</v>
      </c>
      <c r="I65" s="131">
        <f t="shared" si="19"/>
        <v>0.50000946880030295</v>
      </c>
      <c r="J65" s="67">
        <f>(G65/G59)-1</f>
        <v>9.2558824560788233E-2</v>
      </c>
      <c r="K65" s="29"/>
      <c r="L65" s="29"/>
      <c r="M65" s="29"/>
      <c r="N65" s="29"/>
    </row>
    <row r="66" spans="1:14">
      <c r="A66" s="24" t="s">
        <v>24</v>
      </c>
      <c r="B66" s="142"/>
      <c r="C66" s="39">
        <v>74</v>
      </c>
      <c r="D66" s="123">
        <f>VLOOKUP(C66,'Curr Pay Plan'!$A$2:$D$100,2)</f>
        <v>54287.72</v>
      </c>
      <c r="E66" s="123">
        <f>VLOOKUP(C66,'Curr Pay Plan'!$A$2:$D$100,3)</f>
        <v>65497.423580176954</v>
      </c>
      <c r="F66" s="123">
        <f>VLOOKUP(C66,'Curr Pay Plan'!$A$2:$D$100,4)</f>
        <v>76707.127160353906</v>
      </c>
      <c r="G66" s="124"/>
      <c r="H66" s="52"/>
      <c r="I66" s="134">
        <f t="shared" ref="I66" si="21">(F66/D66)-1</f>
        <v>0.41297382097376545</v>
      </c>
      <c r="J66" s="19"/>
      <c r="K66" s="29"/>
      <c r="L66" s="29"/>
      <c r="M66" s="29"/>
      <c r="N66" s="29"/>
    </row>
    <row r="67" spans="1:14">
      <c r="A67" s="23" t="s">
        <v>25</v>
      </c>
      <c r="B67" s="142"/>
      <c r="C67" s="39"/>
      <c r="D67" s="123"/>
      <c r="E67" s="123"/>
      <c r="F67" s="123"/>
      <c r="G67" s="125"/>
      <c r="H67" s="50"/>
      <c r="I67" s="131"/>
      <c r="J67" s="61"/>
    </row>
    <row r="68" spans="1:14" ht="28.9" customHeight="1">
      <c r="A68" s="322"/>
      <c r="B68" s="323"/>
      <c r="C68" s="323"/>
      <c r="D68" s="323"/>
      <c r="E68" s="323"/>
      <c r="F68" s="323"/>
      <c r="G68" s="323"/>
      <c r="H68" s="323"/>
      <c r="I68" s="323"/>
      <c r="J68" s="324"/>
    </row>
    <row r="69" spans="1:14">
      <c r="A69" s="31" t="s">
        <v>28</v>
      </c>
      <c r="B69" s="138"/>
      <c r="C69" s="34"/>
      <c r="D69" s="117"/>
      <c r="E69" s="117"/>
      <c r="F69" s="117"/>
      <c r="G69" s="117"/>
      <c r="H69" s="43"/>
      <c r="I69" s="131"/>
      <c r="J69" s="15" t="s">
        <v>186</v>
      </c>
      <c r="K69" s="29"/>
      <c r="L69" s="29"/>
      <c r="M69" s="29"/>
      <c r="N69" s="29"/>
    </row>
    <row r="70" spans="1:14">
      <c r="A70" s="31" t="s">
        <v>31</v>
      </c>
      <c r="B70" s="138"/>
      <c r="C70" s="34"/>
      <c r="D70" s="107"/>
      <c r="E70" s="107"/>
      <c r="F70" s="107"/>
      <c r="G70" s="107"/>
      <c r="H70" s="43"/>
      <c r="I70" s="131"/>
      <c r="J70" s="15" t="s">
        <v>186</v>
      </c>
      <c r="K70" s="29"/>
      <c r="L70" s="29"/>
      <c r="M70" s="29"/>
      <c r="N70" s="29"/>
    </row>
    <row r="71" spans="1:14">
      <c r="A71" s="31" t="s">
        <v>187</v>
      </c>
      <c r="B71" s="138"/>
      <c r="C71" s="35"/>
      <c r="D71" s="117"/>
      <c r="E71" s="117"/>
      <c r="F71" s="117"/>
      <c r="G71" s="117"/>
      <c r="H71" s="43"/>
      <c r="I71" s="131"/>
      <c r="J71" s="15" t="s">
        <v>186</v>
      </c>
      <c r="K71" s="29"/>
      <c r="L71" s="29"/>
      <c r="M71" s="29"/>
      <c r="N71" s="29"/>
    </row>
    <row r="72" spans="1:14">
      <c r="A72" s="13"/>
      <c r="C72" s="34"/>
      <c r="D72" s="117"/>
      <c r="E72" s="117"/>
      <c r="F72" s="117"/>
      <c r="G72" s="117"/>
      <c r="H72" s="43"/>
      <c r="I72" s="131"/>
      <c r="J72" s="15"/>
      <c r="K72" s="29"/>
      <c r="L72" s="29"/>
      <c r="M72" s="29"/>
      <c r="N72" s="29"/>
    </row>
    <row r="73" spans="1:14">
      <c r="A73" s="31" t="s">
        <v>188</v>
      </c>
      <c r="B73" s="138"/>
      <c r="C73" s="34"/>
      <c r="D73" s="292">
        <v>63927</v>
      </c>
      <c r="E73" s="292">
        <v>75861</v>
      </c>
      <c r="F73" s="292">
        <v>90039</v>
      </c>
      <c r="G73" s="292">
        <v>67128</v>
      </c>
      <c r="H73" s="43">
        <f t="shared" ref="H73:H79" si="22">G73/E73</f>
        <v>0.88488155969470483</v>
      </c>
      <c r="I73" s="131">
        <f t="shared" ref="I73:I79" si="23">(F73/D73)-1</f>
        <v>0.40846590642451552</v>
      </c>
      <c r="J73" s="15" t="s">
        <v>201</v>
      </c>
      <c r="K73" s="29"/>
      <c r="L73" s="29"/>
      <c r="M73" s="29"/>
      <c r="N73" s="29"/>
    </row>
    <row r="74" spans="1:14">
      <c r="A74" s="31" t="s">
        <v>29</v>
      </c>
      <c r="B74" s="138"/>
      <c r="C74" s="34"/>
      <c r="D74" s="126"/>
      <c r="E74" s="126"/>
      <c r="F74" s="126"/>
      <c r="G74" s="107"/>
      <c r="H74" s="43" t="e">
        <f t="shared" si="22"/>
        <v>#DIV/0!</v>
      </c>
      <c r="I74" s="131" t="e">
        <f t="shared" si="23"/>
        <v>#DIV/0!</v>
      </c>
      <c r="J74" s="15" t="s">
        <v>186</v>
      </c>
      <c r="K74" s="29"/>
      <c r="L74" s="29"/>
      <c r="M74" s="29"/>
      <c r="N74" s="29"/>
    </row>
    <row r="75" spans="1:14">
      <c r="A75" s="31" t="s">
        <v>189</v>
      </c>
      <c r="B75" s="138"/>
      <c r="C75" s="34"/>
      <c r="D75" s="107"/>
      <c r="E75" s="107"/>
      <c r="F75" s="107"/>
      <c r="G75" s="107"/>
      <c r="H75" s="43"/>
      <c r="I75" s="131"/>
      <c r="J75" s="15" t="s">
        <v>291</v>
      </c>
      <c r="K75" s="29"/>
      <c r="L75" s="29"/>
      <c r="M75" s="29"/>
      <c r="N75" s="29"/>
    </row>
    <row r="76" spans="1:14">
      <c r="A76" s="31" t="s">
        <v>32</v>
      </c>
      <c r="B76" s="138"/>
      <c r="C76" s="34"/>
      <c r="D76" s="118"/>
      <c r="E76" s="118"/>
      <c r="F76" s="118"/>
      <c r="G76" s="114"/>
      <c r="H76" s="43" t="e">
        <f t="shared" si="22"/>
        <v>#DIV/0!</v>
      </c>
      <c r="I76" s="131" t="e">
        <f t="shared" si="23"/>
        <v>#DIV/0!</v>
      </c>
      <c r="J76" s="15" t="s">
        <v>186</v>
      </c>
      <c r="K76" s="29"/>
      <c r="L76" s="29"/>
      <c r="M76" s="29"/>
      <c r="N76" s="29"/>
    </row>
    <row r="77" spans="1:14">
      <c r="A77" s="31" t="s">
        <v>33</v>
      </c>
      <c r="B77" s="138"/>
      <c r="C77" s="34"/>
      <c r="D77" s="107"/>
      <c r="E77" s="107"/>
      <c r="F77" s="107"/>
      <c r="G77" s="107"/>
      <c r="H77" s="43" t="e">
        <f t="shared" si="22"/>
        <v>#DIV/0!</v>
      </c>
      <c r="I77" s="131" t="e">
        <f t="shared" si="23"/>
        <v>#DIV/0!</v>
      </c>
      <c r="J77" s="15"/>
      <c r="K77" s="29"/>
      <c r="L77" s="29"/>
      <c r="M77" s="29"/>
      <c r="N77" s="29"/>
    </row>
    <row r="78" spans="1:14">
      <c r="A78" s="31" t="s">
        <v>34</v>
      </c>
      <c r="B78" s="138"/>
      <c r="C78" s="34"/>
      <c r="D78" s="293">
        <v>94831</v>
      </c>
      <c r="E78" s="293">
        <v>118539</v>
      </c>
      <c r="F78" s="293">
        <v>142247</v>
      </c>
      <c r="G78" s="117"/>
      <c r="H78" s="43"/>
      <c r="I78" s="131">
        <f t="shared" si="23"/>
        <v>0.5000052725374613</v>
      </c>
      <c r="J78" s="15" t="s">
        <v>1307</v>
      </c>
      <c r="K78" s="29"/>
      <c r="L78" s="29"/>
      <c r="M78" s="29"/>
      <c r="N78" s="29"/>
    </row>
    <row r="79" spans="1:14">
      <c r="A79" s="31" t="s">
        <v>35</v>
      </c>
      <c r="B79" s="138"/>
      <c r="C79" s="34"/>
      <c r="D79" s="119"/>
      <c r="E79" s="119"/>
      <c r="F79" s="119"/>
      <c r="G79" s="117"/>
      <c r="H79" s="43" t="e">
        <f t="shared" si="22"/>
        <v>#DIV/0!</v>
      </c>
      <c r="I79" s="131" t="e">
        <f t="shared" si="23"/>
        <v>#DIV/0!</v>
      </c>
      <c r="J79" s="68" t="s">
        <v>186</v>
      </c>
      <c r="K79" s="29"/>
      <c r="L79" s="29"/>
      <c r="M79" s="29"/>
      <c r="N79" s="29"/>
    </row>
    <row r="80" spans="1:14" ht="4.9000000000000004" customHeight="1">
      <c r="A80" s="56"/>
      <c r="B80" s="139"/>
      <c r="C80" s="36"/>
      <c r="D80" s="120"/>
      <c r="E80" s="120"/>
      <c r="F80" s="120"/>
      <c r="G80" s="120"/>
      <c r="H80" s="57"/>
      <c r="I80" s="132"/>
      <c r="J80" s="59"/>
      <c r="K80" s="29"/>
      <c r="L80" s="29"/>
      <c r="M80" s="29"/>
      <c r="N80" s="29"/>
    </row>
    <row r="81" spans="1:14">
      <c r="A81" s="4" t="s">
        <v>195</v>
      </c>
      <c r="B81" s="140"/>
      <c r="C81" s="37">
        <v>82</v>
      </c>
      <c r="D81" s="121">
        <f>VLOOKUP(C81,'Curr Pay Plan'!$A$2:$D$100,2)</f>
        <v>80589.63</v>
      </c>
      <c r="E81" s="121">
        <f>VLOOKUP(C81,'Curr Pay Plan'!$A$2:$D$100,3)</f>
        <v>97230.333715981018</v>
      </c>
      <c r="F81" s="121">
        <f>VLOOKUP(C81,'Curr Pay Plan'!$A$2:$D$100,4)</f>
        <v>113871.03743196203</v>
      </c>
      <c r="G81" s="122">
        <v>103161</v>
      </c>
      <c r="H81" s="47">
        <f t="shared" ref="H81:H87" si="24">G81/E81</f>
        <v>1.0609960498679663</v>
      </c>
      <c r="I81" s="135">
        <f t="shared" ref="I81:I87" si="25">(F81/D81)-1</f>
        <v>0.41297382097376589</v>
      </c>
      <c r="J81" s="60"/>
      <c r="K81" s="7"/>
      <c r="L81" s="7"/>
      <c r="M81" s="7"/>
      <c r="N81" s="7"/>
    </row>
    <row r="82" spans="1:14">
      <c r="A82" s="12" t="s">
        <v>11</v>
      </c>
      <c r="B82" s="141">
        <f t="shared" ref="B82:B87" si="26">D82*104%</f>
        <v>82554.16</v>
      </c>
      <c r="C82" s="55">
        <f>(D82/D81)-1</f>
        <v>-1.5022156076408444E-2</v>
      </c>
      <c r="D82" s="119">
        <f>AVERAGE(D69:D79)</f>
        <v>79379</v>
      </c>
      <c r="E82" s="119">
        <f>AVERAGE(E69:E79)</f>
        <v>97200</v>
      </c>
      <c r="F82" s="119">
        <f>AVERAGE(F69:F79)</f>
        <v>116143</v>
      </c>
      <c r="G82" s="119">
        <f>AVERAGE(G69:G79)</f>
        <v>67128</v>
      </c>
      <c r="H82" s="50">
        <f t="shared" si="24"/>
        <v>0.69061728395061728</v>
      </c>
      <c r="I82" s="131">
        <f t="shared" si="25"/>
        <v>0.46314516433817499</v>
      </c>
      <c r="J82" s="67">
        <f>(G82/G81)-1</f>
        <v>-0.34928897548492166</v>
      </c>
      <c r="K82" s="29"/>
      <c r="L82" s="29"/>
      <c r="M82" s="29"/>
      <c r="N82" s="29"/>
    </row>
    <row r="83" spans="1:14">
      <c r="A83" s="54" t="s">
        <v>21</v>
      </c>
      <c r="B83" s="141">
        <f t="shared" si="26"/>
        <v>82554.16</v>
      </c>
      <c r="C83" s="55">
        <f>(D83/D81)-1</f>
        <v>-1.5022156076408444E-2</v>
      </c>
      <c r="D83" s="119">
        <f>MEDIAN(D69:D79)</f>
        <v>79379</v>
      </c>
      <c r="E83" s="119">
        <f>MEDIAN(E69:E79)</f>
        <v>97200</v>
      </c>
      <c r="F83" s="119">
        <f>MEDIAN(F69:F79)</f>
        <v>116143</v>
      </c>
      <c r="G83" s="119">
        <f>MEDIAN(G69:G79)</f>
        <v>67128</v>
      </c>
      <c r="H83" s="50">
        <f t="shared" si="24"/>
        <v>0.69061728395061728</v>
      </c>
      <c r="I83" s="131">
        <f t="shared" si="25"/>
        <v>0.46314516433817499</v>
      </c>
      <c r="J83" s="67">
        <f>(G83/G81)-1</f>
        <v>-0.34928897548492166</v>
      </c>
      <c r="K83" s="29"/>
      <c r="L83" s="29"/>
      <c r="M83" s="29"/>
      <c r="N83" s="29"/>
    </row>
    <row r="84" spans="1:14">
      <c r="A84" s="12" t="s">
        <v>22</v>
      </c>
      <c r="B84" s="141" t="e">
        <f t="shared" si="26"/>
        <v>#DIV/0!</v>
      </c>
      <c r="C84" s="55" t="e">
        <f>(D84/D81)-1</f>
        <v>#DIV/0!</v>
      </c>
      <c r="D84" s="119" t="e">
        <f>AVERAGE(D69:D71)</f>
        <v>#DIV/0!</v>
      </c>
      <c r="E84" s="119" t="e">
        <f>AVERAGE(E69:E71)</f>
        <v>#DIV/0!</v>
      </c>
      <c r="F84" s="119" t="e">
        <f>AVERAGE(F69:F71)</f>
        <v>#DIV/0!</v>
      </c>
      <c r="G84" s="119" t="e">
        <f>AVERAGE(G69:G71)</f>
        <v>#DIV/0!</v>
      </c>
      <c r="H84" s="50" t="e">
        <f t="shared" si="24"/>
        <v>#DIV/0!</v>
      </c>
      <c r="I84" s="131" t="e">
        <f t="shared" si="25"/>
        <v>#DIV/0!</v>
      </c>
      <c r="J84" s="67" t="e">
        <f>(G84/G81)-1</f>
        <v>#DIV/0!</v>
      </c>
      <c r="K84" s="29"/>
      <c r="L84" s="29"/>
      <c r="M84" s="29"/>
      <c r="N84" s="29"/>
    </row>
    <row r="85" spans="1:14">
      <c r="A85" s="12" t="s">
        <v>23</v>
      </c>
      <c r="B85" s="141" t="e">
        <f t="shared" si="26"/>
        <v>#NUM!</v>
      </c>
      <c r="C85" s="55" t="e">
        <f>(D85/D81)-1</f>
        <v>#NUM!</v>
      </c>
      <c r="D85" s="119" t="e">
        <f>MEDIAN(D69:D71)</f>
        <v>#NUM!</v>
      </c>
      <c r="E85" s="119" t="e">
        <f>MEDIAN(E69:E71)</f>
        <v>#NUM!</v>
      </c>
      <c r="F85" s="119" t="e">
        <f>MEDIAN(F69:F71)</f>
        <v>#NUM!</v>
      </c>
      <c r="G85" s="119" t="e">
        <f>MEDIAN(G69:G71)</f>
        <v>#NUM!</v>
      </c>
      <c r="H85" s="50" t="e">
        <f t="shared" si="24"/>
        <v>#NUM!</v>
      </c>
      <c r="I85" s="131" t="e">
        <f t="shared" si="25"/>
        <v>#NUM!</v>
      </c>
      <c r="J85" s="67" t="e">
        <f>(G85/G81)-1</f>
        <v>#NUM!</v>
      </c>
      <c r="K85" s="29"/>
      <c r="L85" s="29"/>
      <c r="M85" s="29"/>
      <c r="N85" s="29"/>
    </row>
    <row r="86" spans="1:14">
      <c r="A86" s="12" t="s">
        <v>81</v>
      </c>
      <c r="B86" s="141">
        <f t="shared" si="26"/>
        <v>82554.16</v>
      </c>
      <c r="C86" s="55">
        <f>(D86/D81)-1</f>
        <v>-1.5022156076408444E-2</v>
      </c>
      <c r="D86" s="119">
        <f>AVERAGE(D73:D79)</f>
        <v>79379</v>
      </c>
      <c r="E86" s="119">
        <f>AVERAGE(E73:E79)</f>
        <v>97200</v>
      </c>
      <c r="F86" s="119">
        <f>AVERAGE(F73:F79)</f>
        <v>116143</v>
      </c>
      <c r="G86" s="119">
        <f>AVERAGE(G73:G79)</f>
        <v>67128</v>
      </c>
      <c r="H86" s="50">
        <f t="shared" si="24"/>
        <v>0.69061728395061728</v>
      </c>
      <c r="I86" s="131">
        <f t="shared" si="25"/>
        <v>0.46314516433817499</v>
      </c>
      <c r="J86" s="67">
        <f>(G86/G81)-1</f>
        <v>-0.34928897548492166</v>
      </c>
      <c r="K86" s="29"/>
      <c r="L86" s="29"/>
      <c r="M86" s="29"/>
      <c r="N86" s="29"/>
    </row>
    <row r="87" spans="1:14">
      <c r="A87" s="115" t="s">
        <v>80</v>
      </c>
      <c r="B87" s="141">
        <f t="shared" si="26"/>
        <v>82554.16</v>
      </c>
      <c r="C87" s="55">
        <f>(D87/D81)-1</f>
        <v>-1.5022156076408444E-2</v>
      </c>
      <c r="D87" s="119">
        <f>MEDIAN(D73:D79)</f>
        <v>79379</v>
      </c>
      <c r="E87" s="119">
        <f>MEDIAN(E73:E79)</f>
        <v>97200</v>
      </c>
      <c r="F87" s="119">
        <f>MEDIAN(F73:F79)</f>
        <v>116143</v>
      </c>
      <c r="G87" s="119">
        <f>MEDIAN(G73:G79)</f>
        <v>67128</v>
      </c>
      <c r="H87" s="50">
        <f t="shared" si="24"/>
        <v>0.69061728395061728</v>
      </c>
      <c r="I87" s="131">
        <f t="shared" si="25"/>
        <v>0.46314516433817499</v>
      </c>
      <c r="J87" s="67">
        <f>(G87/G81)-1</f>
        <v>-0.34928897548492166</v>
      </c>
      <c r="K87" s="29"/>
      <c r="L87" s="29"/>
      <c r="M87" s="29"/>
      <c r="N87" s="29"/>
    </row>
    <row r="88" spans="1:14">
      <c r="A88" s="24" t="s">
        <v>24</v>
      </c>
      <c r="B88" s="142"/>
      <c r="C88" s="39">
        <v>82</v>
      </c>
      <c r="D88" s="123">
        <f>VLOOKUP(C88,'Curr Pay Plan'!$A$2:$D$100,2)</f>
        <v>80589.63</v>
      </c>
      <c r="E88" s="123">
        <f>VLOOKUP(C88,'Curr Pay Plan'!$A$2:$D$100,3)</f>
        <v>97230.333715981018</v>
      </c>
      <c r="F88" s="123">
        <f>VLOOKUP(C88,'Curr Pay Plan'!$A$2:$D$100,4)</f>
        <v>113871.03743196203</v>
      </c>
      <c r="G88" s="124"/>
      <c r="H88" s="52"/>
      <c r="I88" s="134"/>
      <c r="J88" s="19"/>
      <c r="K88" s="29"/>
      <c r="L88" s="29"/>
      <c r="M88" s="29"/>
      <c r="N88" s="29"/>
    </row>
    <row r="89" spans="1:14">
      <c r="A89" s="23" t="s">
        <v>25</v>
      </c>
      <c r="B89" s="142"/>
      <c r="C89" s="39"/>
      <c r="D89" s="123"/>
      <c r="E89" s="123"/>
      <c r="F89" s="123"/>
      <c r="G89" s="125"/>
      <c r="H89" s="50"/>
      <c r="I89" s="131"/>
      <c r="J89" s="61"/>
    </row>
    <row r="90" spans="1:14" ht="28.9" customHeight="1">
      <c r="A90" s="322"/>
      <c r="B90" s="323"/>
      <c r="C90" s="323"/>
      <c r="D90" s="323"/>
      <c r="E90" s="323"/>
      <c r="F90" s="323"/>
      <c r="G90" s="323"/>
      <c r="H90" s="323"/>
      <c r="I90" s="323"/>
      <c r="J90" s="324"/>
    </row>
    <row r="91" spans="1:14">
      <c r="A91" s="31" t="s">
        <v>28</v>
      </c>
      <c r="B91" s="138"/>
      <c r="C91" s="34"/>
      <c r="D91" s="292">
        <v>79239</v>
      </c>
      <c r="E91" s="292">
        <v>99049</v>
      </c>
      <c r="F91" s="292">
        <v>118859</v>
      </c>
      <c r="G91" s="292">
        <v>111562</v>
      </c>
      <c r="H91" s="43">
        <f>G91/E91</f>
        <v>1.1263314117255097</v>
      </c>
      <c r="I91" s="131">
        <f>(F91/D91)-1</f>
        <v>0.50000631002410434</v>
      </c>
      <c r="J91" s="15" t="s">
        <v>84</v>
      </c>
      <c r="K91" s="29"/>
      <c r="L91" s="29"/>
      <c r="M91" s="29"/>
      <c r="N91" s="29"/>
    </row>
    <row r="92" spans="1:14">
      <c r="A92" s="31" t="s">
        <v>31</v>
      </c>
      <c r="B92" s="138"/>
      <c r="C92" s="34"/>
      <c r="D92" s="292">
        <v>77249</v>
      </c>
      <c r="E92" s="292">
        <v>108149</v>
      </c>
      <c r="F92" s="292">
        <v>139049</v>
      </c>
      <c r="G92" s="292"/>
      <c r="H92" s="43">
        <f t="shared" ref="H92" si="27">G92/E92</f>
        <v>0</v>
      </c>
      <c r="I92" s="131">
        <f t="shared" ref="I92" si="28">(F92/D92)-1</f>
        <v>0.80001035612111493</v>
      </c>
      <c r="J92" s="15" t="s">
        <v>1266</v>
      </c>
      <c r="K92" s="29"/>
      <c r="L92" s="29"/>
      <c r="M92" s="29"/>
      <c r="N92" s="29"/>
    </row>
    <row r="93" spans="1:14">
      <c r="A93" s="31" t="s">
        <v>187</v>
      </c>
      <c r="B93" s="138"/>
      <c r="C93" s="34"/>
      <c r="D93" s="292">
        <v>72425</v>
      </c>
      <c r="E93" s="292">
        <v>95960</v>
      </c>
      <c r="F93" s="292">
        <v>119496</v>
      </c>
      <c r="G93" s="292">
        <v>103979</v>
      </c>
      <c r="H93" s="43">
        <f t="shared" ref="H93" si="29">G93/E93</f>
        <v>1.083566069195498</v>
      </c>
      <c r="I93" s="131">
        <f t="shared" ref="I93" si="30">(F93/D93)-1</f>
        <v>0.6499275112185019</v>
      </c>
      <c r="J93" s="15" t="s">
        <v>84</v>
      </c>
      <c r="K93" s="29"/>
      <c r="L93" s="29"/>
      <c r="M93" s="29"/>
      <c r="N93" s="29"/>
    </row>
    <row r="94" spans="1:14">
      <c r="A94" s="13"/>
      <c r="C94" s="34"/>
      <c r="D94" s="117"/>
      <c r="E94" s="117"/>
      <c r="F94" s="117"/>
      <c r="G94" s="117"/>
      <c r="H94" s="43"/>
      <c r="I94" s="131"/>
      <c r="J94" s="15"/>
      <c r="K94" s="29"/>
      <c r="L94" s="29"/>
      <c r="M94" s="29"/>
      <c r="N94" s="29"/>
    </row>
    <row r="95" spans="1:14">
      <c r="A95" s="13" t="s">
        <v>188</v>
      </c>
      <c r="C95" s="34"/>
      <c r="D95" s="293">
        <v>63927</v>
      </c>
      <c r="E95" s="293">
        <v>75861</v>
      </c>
      <c r="F95" s="293">
        <v>90039</v>
      </c>
      <c r="G95" s="293">
        <v>85737</v>
      </c>
      <c r="H95" s="43">
        <f t="shared" ref="H95" si="31">G95/E95</f>
        <v>1.1301854707952703</v>
      </c>
      <c r="I95" s="131">
        <f t="shared" ref="I95" si="32">(F95/D95)-1</f>
        <v>0.40846590642451552</v>
      </c>
      <c r="J95" s="15" t="s">
        <v>131</v>
      </c>
      <c r="K95" s="29"/>
      <c r="L95" s="29"/>
      <c r="M95" s="29"/>
      <c r="N95" s="29"/>
    </row>
    <row r="96" spans="1:14">
      <c r="A96" s="31" t="s">
        <v>29</v>
      </c>
      <c r="B96" s="138"/>
      <c r="C96" s="34"/>
      <c r="D96" s="300">
        <v>93066</v>
      </c>
      <c r="E96" s="300">
        <v>123312</v>
      </c>
      <c r="F96" s="300">
        <v>153559</v>
      </c>
      <c r="G96" s="292">
        <v>142445</v>
      </c>
      <c r="H96" s="43">
        <f t="shared" ref="H96:H100" si="33">G96/E96</f>
        <v>1.1551592707927858</v>
      </c>
      <c r="I96" s="131">
        <f t="shared" ref="I96:I100" si="34">(F96/D96)-1</f>
        <v>0.65000107450626432</v>
      </c>
      <c r="J96" s="15" t="s">
        <v>84</v>
      </c>
      <c r="K96" s="29"/>
      <c r="L96" s="29"/>
      <c r="M96" s="29"/>
      <c r="N96" s="29"/>
    </row>
    <row r="97" spans="1:14">
      <c r="A97" s="31" t="s">
        <v>189</v>
      </c>
      <c r="B97" s="138"/>
      <c r="C97" s="34"/>
      <c r="D97" s="292">
        <v>75012</v>
      </c>
      <c r="E97" s="292">
        <v>95640</v>
      </c>
      <c r="F97" s="292">
        <v>116269</v>
      </c>
      <c r="G97" s="292">
        <v>81458</v>
      </c>
      <c r="H97" s="43">
        <f t="shared" si="33"/>
        <v>0.85171476369719779</v>
      </c>
      <c r="I97" s="131">
        <f t="shared" si="34"/>
        <v>0.55000533248013661</v>
      </c>
      <c r="J97" s="15" t="s">
        <v>84</v>
      </c>
      <c r="K97" s="29"/>
      <c r="L97" s="29"/>
      <c r="M97" s="29"/>
      <c r="N97" s="29"/>
    </row>
    <row r="98" spans="1:14">
      <c r="A98" s="31" t="s">
        <v>32</v>
      </c>
      <c r="B98" s="138"/>
      <c r="C98" s="34"/>
      <c r="D98" s="295">
        <v>97470</v>
      </c>
      <c r="E98" s="295">
        <v>124762</v>
      </c>
      <c r="F98" s="295">
        <v>152053</v>
      </c>
      <c r="G98" s="301">
        <v>134129</v>
      </c>
      <c r="H98" s="43">
        <f t="shared" si="33"/>
        <v>1.075078950321412</v>
      </c>
      <c r="I98" s="131">
        <f t="shared" si="34"/>
        <v>0.55999794808659065</v>
      </c>
      <c r="J98" s="15" t="s">
        <v>84</v>
      </c>
      <c r="K98" s="29"/>
      <c r="L98" s="29"/>
      <c r="M98" s="29"/>
      <c r="N98" s="29"/>
    </row>
    <row r="99" spans="1:14">
      <c r="A99" s="31" t="s">
        <v>33</v>
      </c>
      <c r="B99" s="138"/>
      <c r="C99" s="34"/>
      <c r="D99" s="292">
        <v>91094</v>
      </c>
      <c r="E99" s="292">
        <v>113873</v>
      </c>
      <c r="F99" s="292">
        <v>136652</v>
      </c>
      <c r="G99" s="292">
        <v>103238</v>
      </c>
      <c r="H99" s="43">
        <f t="shared" si="33"/>
        <v>0.90660648266050781</v>
      </c>
      <c r="I99" s="131">
        <f t="shared" si="34"/>
        <v>0.50012075438557968</v>
      </c>
      <c r="J99" s="15" t="s">
        <v>84</v>
      </c>
      <c r="K99" s="29"/>
      <c r="L99" s="29"/>
      <c r="M99" s="29"/>
      <c r="N99" s="29"/>
    </row>
    <row r="100" spans="1:14">
      <c r="A100" s="31" t="s">
        <v>34</v>
      </c>
      <c r="B100" s="138"/>
      <c r="C100" s="34"/>
      <c r="D100" s="292">
        <v>64186</v>
      </c>
      <c r="E100" s="292">
        <v>80233</v>
      </c>
      <c r="F100" s="292">
        <v>96279</v>
      </c>
      <c r="G100" s="292">
        <v>73641</v>
      </c>
      <c r="H100" s="43">
        <f t="shared" si="33"/>
        <v>0.91783929305896572</v>
      </c>
      <c r="I100" s="131">
        <f t="shared" si="34"/>
        <v>0.5</v>
      </c>
      <c r="J100" s="15" t="s">
        <v>131</v>
      </c>
      <c r="K100" s="29"/>
      <c r="L100" s="29"/>
      <c r="M100" s="29"/>
      <c r="N100" s="29"/>
    </row>
    <row r="101" spans="1:14">
      <c r="A101" s="31" t="s">
        <v>35</v>
      </c>
      <c r="B101" s="138"/>
      <c r="C101" s="34"/>
      <c r="D101" s="119"/>
      <c r="E101" s="119"/>
      <c r="F101" s="119"/>
      <c r="G101" s="117"/>
      <c r="H101" s="43"/>
      <c r="I101" s="131"/>
      <c r="J101" s="15" t="s">
        <v>174</v>
      </c>
      <c r="K101" s="29"/>
      <c r="L101" s="29"/>
      <c r="M101" s="29"/>
      <c r="N101" s="29"/>
    </row>
    <row r="102" spans="1:14" ht="4.9000000000000004" customHeight="1">
      <c r="A102" s="56"/>
      <c r="B102" s="139"/>
      <c r="C102" s="36"/>
      <c r="D102" s="120"/>
      <c r="E102" s="120"/>
      <c r="F102" s="120"/>
      <c r="G102" s="120"/>
      <c r="H102" s="57"/>
      <c r="I102" s="132"/>
      <c r="J102" s="59"/>
      <c r="K102" s="29"/>
      <c r="L102" s="29"/>
      <c r="M102" s="29"/>
      <c r="N102" s="29"/>
    </row>
    <row r="103" spans="1:14">
      <c r="A103" s="4" t="s">
        <v>69</v>
      </c>
      <c r="B103" s="140"/>
      <c r="C103" s="37">
        <v>83</v>
      </c>
      <c r="D103" s="121">
        <f>VLOOKUP(C103,'Curr Pay Plan'!$A$2:$D$100,2)</f>
        <v>84668.29</v>
      </c>
      <c r="E103" s="121">
        <f>VLOOKUP(C103,'Curr Pay Plan'!$A$2:$D$100,3)</f>
        <v>102151.18361830742</v>
      </c>
      <c r="F103" s="121">
        <f>VLOOKUP(C103,'Curr Pay Plan'!$A$2:$D$100,4)</f>
        <v>119634.07723661484</v>
      </c>
      <c r="G103" s="122">
        <v>108382</v>
      </c>
      <c r="H103" s="47">
        <f t="shared" ref="H103:H109" si="35">G103/E103</f>
        <v>1.0609960272704653</v>
      </c>
      <c r="I103" s="135">
        <f t="shared" ref="I103:I109" si="36">(F103/D103)-1</f>
        <v>0.41297382097376545</v>
      </c>
      <c r="J103" s="60"/>
      <c r="K103" s="7"/>
      <c r="L103" s="7"/>
      <c r="M103" s="7"/>
      <c r="N103" s="7"/>
    </row>
    <row r="104" spans="1:14">
      <c r="A104" s="12" t="s">
        <v>11</v>
      </c>
      <c r="B104" s="141">
        <f t="shared" ref="B104:B109" si="37">D104*104%</f>
        <v>82468.302222222221</v>
      </c>
      <c r="C104" s="55">
        <f>(D104/D103)-1</f>
        <v>-6.3445778290261434E-2</v>
      </c>
      <c r="D104" s="119">
        <f>AVERAGE(D91:D101)</f>
        <v>79296.444444444438</v>
      </c>
      <c r="E104" s="119">
        <f>AVERAGE(E91:E101)</f>
        <v>101871</v>
      </c>
      <c r="F104" s="119">
        <f>AVERAGE(F91:F101)</f>
        <v>124695</v>
      </c>
      <c r="G104" s="119">
        <f>AVERAGE(G91:G101)</f>
        <v>104523.625</v>
      </c>
      <c r="H104" s="50">
        <f t="shared" si="35"/>
        <v>1.0260390592023245</v>
      </c>
      <c r="I104" s="131">
        <f t="shared" si="36"/>
        <v>0.57251691262603921</v>
      </c>
      <c r="J104" s="67">
        <f>(G104/G103)-1</f>
        <v>-3.5599776715690812E-2</v>
      </c>
      <c r="K104" s="29"/>
      <c r="L104" s="29"/>
      <c r="M104" s="29"/>
      <c r="N104" s="29"/>
    </row>
    <row r="105" spans="1:14">
      <c r="A105" s="54" t="s">
        <v>21</v>
      </c>
      <c r="B105" s="141">
        <f t="shared" si="37"/>
        <v>80338.960000000006</v>
      </c>
      <c r="C105" s="55">
        <f>(D105/D103)-1</f>
        <v>-8.7627729342354632E-2</v>
      </c>
      <c r="D105" s="119">
        <f>MEDIAN(D91:D101)</f>
        <v>77249</v>
      </c>
      <c r="E105" s="119">
        <f>MEDIAN(E91:E101)</f>
        <v>99049</v>
      </c>
      <c r="F105" s="119">
        <f>MEDIAN(F91:F101)</f>
        <v>119496</v>
      </c>
      <c r="G105" s="119">
        <f>MEDIAN(G91:G101)</f>
        <v>103608.5</v>
      </c>
      <c r="H105" s="50">
        <f t="shared" si="35"/>
        <v>1.0460327716584721</v>
      </c>
      <c r="I105" s="131">
        <f t="shared" si="36"/>
        <v>0.54689381092311873</v>
      </c>
      <c r="J105" s="67">
        <f>(G105/G103)-1</f>
        <v>-4.4043291321437139E-2</v>
      </c>
      <c r="K105" s="29"/>
      <c r="L105" s="29"/>
      <c r="M105" s="29"/>
      <c r="N105" s="29"/>
    </row>
    <row r="106" spans="1:14">
      <c r="A106" s="12" t="s">
        <v>22</v>
      </c>
      <c r="B106" s="141">
        <f t="shared" si="37"/>
        <v>79356.506666666668</v>
      </c>
      <c r="C106" s="55">
        <f>(D106/D103)-1</f>
        <v>-9.8784995736499015E-2</v>
      </c>
      <c r="D106" s="119">
        <f>AVERAGE(D91:D93)</f>
        <v>76304.333333333328</v>
      </c>
      <c r="E106" s="119">
        <f>AVERAGE(E91:E93)</f>
        <v>101052.66666666667</v>
      </c>
      <c r="F106" s="119">
        <f>AVERAGE(F91:F93)</f>
        <v>125801.33333333333</v>
      </c>
      <c r="G106" s="119">
        <f>AVERAGE(G91:G93)</f>
        <v>107770.5</v>
      </c>
      <c r="H106" s="50">
        <f t="shared" si="35"/>
        <v>1.0664785359449527</v>
      </c>
      <c r="I106" s="131">
        <f t="shared" si="36"/>
        <v>0.64867875568447397</v>
      </c>
      <c r="J106" s="67">
        <f>(G106/G103)-1</f>
        <v>-5.6420807883227342E-3</v>
      </c>
      <c r="K106" s="29"/>
      <c r="L106" s="29"/>
      <c r="M106" s="29"/>
      <c r="N106" s="29"/>
    </row>
    <row r="107" spans="1:14">
      <c r="A107" s="12" t="s">
        <v>23</v>
      </c>
      <c r="B107" s="141">
        <f t="shared" si="37"/>
        <v>80338.960000000006</v>
      </c>
      <c r="C107" s="55">
        <f>(D107/D103)-1</f>
        <v>-8.7627729342354632E-2</v>
      </c>
      <c r="D107" s="119">
        <f>MEDIAN(D91:D93)</f>
        <v>77249</v>
      </c>
      <c r="E107" s="119">
        <f>MEDIAN(E91:E93)</f>
        <v>99049</v>
      </c>
      <c r="F107" s="119">
        <f>MEDIAN(F91:F93)</f>
        <v>119496</v>
      </c>
      <c r="G107" s="119">
        <f>MEDIAN(G91:G93)</f>
        <v>107770.5</v>
      </c>
      <c r="H107" s="50">
        <f t="shared" si="35"/>
        <v>1.088052378115882</v>
      </c>
      <c r="I107" s="131">
        <f t="shared" si="36"/>
        <v>0.54689381092311873</v>
      </c>
      <c r="J107" s="67">
        <f>(G107/G103)-1</f>
        <v>-5.6420807883227342E-3</v>
      </c>
      <c r="K107" s="29"/>
      <c r="L107" s="29"/>
      <c r="M107" s="29"/>
      <c r="N107" s="29"/>
    </row>
    <row r="108" spans="1:14">
      <c r="A108" s="12" t="s">
        <v>81</v>
      </c>
      <c r="B108" s="141">
        <f t="shared" si="37"/>
        <v>84024.2</v>
      </c>
      <c r="C108" s="55">
        <f>(D108/D103)-1</f>
        <v>-4.5776169567142477E-2</v>
      </c>
      <c r="D108" s="119">
        <f>AVERAGE(D95:D101)</f>
        <v>80792.5</v>
      </c>
      <c r="E108" s="119">
        <f>AVERAGE(E95:E101)</f>
        <v>102280.16666666667</v>
      </c>
      <c r="F108" s="119">
        <f>AVERAGE(F95:F101)</f>
        <v>124141.83333333333</v>
      </c>
      <c r="G108" s="119">
        <f>AVERAGE(G95:G101)</f>
        <v>103441.33333333333</v>
      </c>
      <c r="H108" s="50">
        <f t="shared" si="35"/>
        <v>1.0113528038182704</v>
      </c>
      <c r="I108" s="131">
        <f t="shared" si="36"/>
        <v>0.53655145382719094</v>
      </c>
      <c r="J108" s="67">
        <f>(G108/G103)-1</f>
        <v>-4.5585675358146838E-2</v>
      </c>
      <c r="K108" s="29"/>
      <c r="L108" s="29"/>
      <c r="M108" s="29"/>
      <c r="N108" s="29"/>
    </row>
    <row r="109" spans="1:14">
      <c r="A109" s="115" t="s">
        <v>80</v>
      </c>
      <c r="B109" s="141">
        <f t="shared" si="37"/>
        <v>86375.12000000001</v>
      </c>
      <c r="C109" s="55">
        <f>(D109/D103)-1</f>
        <v>-1.907786256224131E-2</v>
      </c>
      <c r="D109" s="119">
        <f>MEDIAN(D95:D101)</f>
        <v>83053</v>
      </c>
      <c r="E109" s="119">
        <f>MEDIAN(E95:E101)</f>
        <v>104756.5</v>
      </c>
      <c r="F109" s="119">
        <f>MEDIAN(F95:F101)</f>
        <v>126460.5</v>
      </c>
      <c r="G109" s="119">
        <f>MEDIAN(G95:G101)</f>
        <v>94487.5</v>
      </c>
      <c r="H109" s="50">
        <f t="shared" si="35"/>
        <v>0.90197266995365444</v>
      </c>
      <c r="I109" s="131">
        <f t="shared" si="36"/>
        <v>0.5226481885061347</v>
      </c>
      <c r="J109" s="67">
        <f>(G109/G103)-1</f>
        <v>-0.1281993319923973</v>
      </c>
      <c r="K109" s="29"/>
      <c r="L109" s="29"/>
      <c r="M109" s="29"/>
      <c r="N109" s="29"/>
    </row>
    <row r="110" spans="1:14">
      <c r="A110" s="24" t="s">
        <v>24</v>
      </c>
      <c r="B110" s="142"/>
      <c r="C110" s="39">
        <v>83</v>
      </c>
      <c r="D110" s="123">
        <f>VLOOKUP(C110,'Curr Pay Plan'!$A$2:$D$100,2)</f>
        <v>84668.29</v>
      </c>
      <c r="E110" s="123">
        <f>VLOOKUP(C110,'Curr Pay Plan'!$A$2:$D$100,3)</f>
        <v>102151.18361830742</v>
      </c>
      <c r="F110" s="123">
        <f>VLOOKUP(C110,'Curr Pay Plan'!$A$2:$D$100,4)</f>
        <v>119634.07723661484</v>
      </c>
      <c r="G110" s="124"/>
      <c r="H110" s="52"/>
      <c r="I110" s="134"/>
      <c r="J110" s="19"/>
      <c r="K110" s="29"/>
      <c r="L110" s="29"/>
      <c r="M110" s="29"/>
      <c r="N110" s="29"/>
    </row>
    <row r="111" spans="1:14">
      <c r="A111" s="23" t="s">
        <v>25</v>
      </c>
      <c r="B111" s="142"/>
      <c r="C111" s="39"/>
      <c r="D111" s="123"/>
      <c r="E111" s="123"/>
      <c r="F111" s="123"/>
      <c r="G111" s="125"/>
      <c r="H111" s="50"/>
      <c r="I111" s="131"/>
      <c r="J111" s="61"/>
    </row>
    <row r="112" spans="1:14" ht="28.9" customHeight="1">
      <c r="A112" s="322"/>
      <c r="B112" s="323"/>
      <c r="C112" s="323"/>
      <c r="D112" s="323"/>
      <c r="E112" s="323"/>
      <c r="F112" s="323"/>
      <c r="G112" s="323"/>
      <c r="H112" s="323"/>
      <c r="I112" s="323"/>
      <c r="J112" s="324"/>
    </row>
    <row r="113" spans="1:14">
      <c r="A113" s="31" t="s">
        <v>28</v>
      </c>
      <c r="B113" s="138"/>
      <c r="C113" s="34"/>
      <c r="D113" s="117"/>
      <c r="E113" s="117"/>
      <c r="F113" s="117"/>
      <c r="G113" s="117"/>
      <c r="H113" s="43"/>
      <c r="I113" s="131"/>
      <c r="J113" s="15" t="s">
        <v>186</v>
      </c>
      <c r="K113" s="29"/>
      <c r="L113" s="29"/>
      <c r="M113" s="29"/>
      <c r="N113" s="29"/>
    </row>
    <row r="114" spans="1:14">
      <c r="A114" s="31" t="s">
        <v>31</v>
      </c>
      <c r="B114" s="138"/>
      <c r="C114" s="34"/>
      <c r="D114" s="292">
        <v>60383</v>
      </c>
      <c r="E114" s="292">
        <v>75479</v>
      </c>
      <c r="F114" s="292">
        <v>90575</v>
      </c>
      <c r="G114" s="107"/>
      <c r="H114" s="43"/>
      <c r="I114" s="131"/>
      <c r="J114" s="15" t="s">
        <v>1267</v>
      </c>
      <c r="K114" s="29"/>
      <c r="L114" s="29"/>
      <c r="M114" s="29"/>
      <c r="N114" s="29"/>
    </row>
    <row r="115" spans="1:14">
      <c r="A115" s="31" t="s">
        <v>187</v>
      </c>
      <c r="B115" s="138"/>
      <c r="C115" s="35"/>
      <c r="D115" s="117"/>
      <c r="E115" s="117"/>
      <c r="F115" s="117"/>
      <c r="G115" s="117"/>
      <c r="H115" s="43"/>
      <c r="I115" s="131"/>
      <c r="J115" s="15" t="s">
        <v>186</v>
      </c>
      <c r="K115" s="29"/>
      <c r="L115" s="29"/>
      <c r="M115" s="29"/>
      <c r="N115" s="29"/>
    </row>
    <row r="116" spans="1:14">
      <c r="A116" s="13"/>
      <c r="C116" s="34"/>
      <c r="D116" s="117"/>
      <c r="E116" s="117"/>
      <c r="F116" s="117"/>
      <c r="G116" s="117"/>
      <c r="H116" s="43"/>
      <c r="I116" s="131"/>
      <c r="J116" s="15"/>
      <c r="K116" s="29"/>
      <c r="L116" s="29"/>
      <c r="M116" s="29"/>
      <c r="N116" s="29"/>
    </row>
    <row r="117" spans="1:14">
      <c r="A117" s="31" t="s">
        <v>188</v>
      </c>
      <c r="B117" s="138"/>
      <c r="C117" s="34"/>
      <c r="D117" s="129"/>
      <c r="E117" s="129"/>
      <c r="F117" s="129"/>
      <c r="G117" s="107"/>
      <c r="H117" s="43"/>
      <c r="I117" s="131"/>
      <c r="J117" s="15" t="s">
        <v>186</v>
      </c>
      <c r="K117" s="29"/>
      <c r="L117" s="29"/>
      <c r="M117" s="29"/>
      <c r="N117" s="29"/>
    </row>
    <row r="118" spans="1:14">
      <c r="A118" s="31" t="s">
        <v>29</v>
      </c>
      <c r="B118" s="138"/>
      <c r="C118" s="34"/>
      <c r="D118" s="126"/>
      <c r="E118" s="126"/>
      <c r="F118" s="126"/>
      <c r="G118" s="107"/>
      <c r="H118" s="43" t="e">
        <f t="shared" ref="H118:H123" si="38">G118/E118</f>
        <v>#DIV/0!</v>
      </c>
      <c r="I118" s="131" t="e">
        <f t="shared" ref="I118:I123" si="39">(F118/D118)-1</f>
        <v>#DIV/0!</v>
      </c>
      <c r="J118" s="15" t="s">
        <v>186</v>
      </c>
      <c r="K118" s="29"/>
      <c r="L118" s="29"/>
      <c r="M118" s="29"/>
      <c r="N118" s="29"/>
    </row>
    <row r="119" spans="1:14">
      <c r="A119" s="31" t="s">
        <v>189</v>
      </c>
      <c r="B119" s="138"/>
      <c r="C119" s="34"/>
      <c r="D119" s="292">
        <v>49236</v>
      </c>
      <c r="E119" s="292">
        <v>62776</v>
      </c>
      <c r="F119" s="292">
        <v>76316</v>
      </c>
      <c r="G119" s="292"/>
      <c r="H119" s="43">
        <f t="shared" si="38"/>
        <v>0</v>
      </c>
      <c r="I119" s="131">
        <f t="shared" si="39"/>
        <v>0.55000406206840524</v>
      </c>
      <c r="J119" s="15" t="s">
        <v>1272</v>
      </c>
      <c r="K119" s="29"/>
      <c r="L119" s="29"/>
      <c r="M119" s="29"/>
      <c r="N119" s="29"/>
    </row>
    <row r="120" spans="1:14">
      <c r="A120" s="31" t="s">
        <v>32</v>
      </c>
      <c r="B120" s="138"/>
      <c r="C120" s="34"/>
      <c r="D120" s="295">
        <v>70201</v>
      </c>
      <c r="E120" s="295">
        <v>89857</v>
      </c>
      <c r="F120" s="295">
        <v>109513</v>
      </c>
      <c r="G120" s="301">
        <v>84464</v>
      </c>
      <c r="H120" s="43">
        <f t="shared" si="38"/>
        <v>0.9399824165062266</v>
      </c>
      <c r="I120" s="131">
        <f t="shared" si="39"/>
        <v>0.55999202290565653</v>
      </c>
      <c r="J120" s="15" t="s">
        <v>292</v>
      </c>
      <c r="K120" s="29"/>
      <c r="L120" s="29"/>
      <c r="M120" s="29"/>
      <c r="N120" s="29"/>
    </row>
    <row r="121" spans="1:14">
      <c r="A121" s="31" t="s">
        <v>33</v>
      </c>
      <c r="B121" s="138"/>
      <c r="C121" s="34"/>
      <c r="D121" s="107"/>
      <c r="E121" s="107"/>
      <c r="F121" s="107"/>
      <c r="G121" s="107"/>
      <c r="H121" s="43" t="e">
        <f t="shared" si="38"/>
        <v>#DIV/0!</v>
      </c>
      <c r="I121" s="131" t="e">
        <f t="shared" si="39"/>
        <v>#DIV/0!</v>
      </c>
      <c r="J121" s="15" t="s">
        <v>186</v>
      </c>
      <c r="K121" s="29"/>
      <c r="L121" s="29"/>
      <c r="M121" s="29"/>
      <c r="N121" s="29"/>
    </row>
    <row r="122" spans="1:14">
      <c r="A122" s="31" t="s">
        <v>34</v>
      </c>
      <c r="B122" s="138"/>
      <c r="C122" s="34"/>
      <c r="D122" s="293">
        <v>52805</v>
      </c>
      <c r="E122" s="293">
        <v>66006</v>
      </c>
      <c r="F122" s="293">
        <v>79208</v>
      </c>
      <c r="G122" s="293">
        <v>56265</v>
      </c>
      <c r="H122" s="43">
        <f t="shared" ref="H122" si="40">G122/E122</f>
        <v>0.85242250704481415</v>
      </c>
      <c r="I122" s="131">
        <f t="shared" ref="I122" si="41">(F122/D122)-1</f>
        <v>0.50000946880030295</v>
      </c>
      <c r="J122" s="15" t="s">
        <v>1274</v>
      </c>
      <c r="K122" s="29"/>
      <c r="L122" s="29"/>
      <c r="M122" s="29"/>
      <c r="N122" s="29"/>
    </row>
    <row r="123" spans="1:14">
      <c r="A123" s="31" t="s">
        <v>35</v>
      </c>
      <c r="B123" s="138"/>
      <c r="C123" s="34"/>
      <c r="D123" s="302">
        <v>49929</v>
      </c>
      <c r="E123" s="302">
        <v>61816</v>
      </c>
      <c r="F123" s="302">
        <v>73704</v>
      </c>
      <c r="G123" s="293">
        <v>63836</v>
      </c>
      <c r="H123" s="43">
        <f t="shared" si="38"/>
        <v>1.0326776239161382</v>
      </c>
      <c r="I123" s="131">
        <f t="shared" si="39"/>
        <v>0.47617617016162961</v>
      </c>
      <c r="J123" s="15" t="s">
        <v>293</v>
      </c>
      <c r="K123" s="29"/>
      <c r="L123" s="29"/>
      <c r="M123" s="29"/>
      <c r="N123" s="29"/>
    </row>
    <row r="124" spans="1:14" ht="4.9000000000000004" customHeight="1">
      <c r="A124" s="56"/>
      <c r="B124" s="139"/>
      <c r="C124" s="36"/>
      <c r="D124" s="120"/>
      <c r="E124" s="120"/>
      <c r="F124" s="120"/>
      <c r="G124" s="120"/>
      <c r="H124" s="57"/>
      <c r="I124" s="132"/>
      <c r="J124" s="59"/>
      <c r="K124" s="29"/>
      <c r="L124" s="29"/>
      <c r="M124" s="29"/>
      <c r="N124" s="29"/>
    </row>
    <row r="125" spans="1:14">
      <c r="A125" s="4" t="s">
        <v>196</v>
      </c>
      <c r="B125" s="140"/>
      <c r="C125" s="37">
        <v>74</v>
      </c>
      <c r="D125" s="121">
        <f>VLOOKUP(C125,'Curr Pay Plan'!$A$2:$D$100,2)</f>
        <v>54287.72</v>
      </c>
      <c r="E125" s="121">
        <f>VLOOKUP(C125,'Curr Pay Plan'!$A$2:$D$100,3)</f>
        <v>65497.423580176954</v>
      </c>
      <c r="F125" s="121">
        <f>VLOOKUP(C125,'Curr Pay Plan'!$A$2:$D$100,4)</f>
        <v>76707.127160353906</v>
      </c>
      <c r="G125" s="122">
        <v>59923</v>
      </c>
      <c r="H125" s="47">
        <f t="shared" ref="H125:H131" si="42">G125/E125</f>
        <v>0.91489094875078303</v>
      </c>
      <c r="I125" s="135">
        <f t="shared" ref="I125:I131" si="43">(F125/D125)-1</f>
        <v>0.41297382097376545</v>
      </c>
      <c r="J125" s="60"/>
      <c r="K125" s="7"/>
      <c r="L125" s="7"/>
      <c r="M125" s="7"/>
      <c r="N125" s="7"/>
    </row>
    <row r="126" spans="1:14">
      <c r="A126" s="12" t="s">
        <v>11</v>
      </c>
      <c r="B126" s="141">
        <f t="shared" ref="B126:B131" si="44">D126*104%</f>
        <v>58771.232000000004</v>
      </c>
      <c r="C126" s="55">
        <f>(D126/D125)-1</f>
        <v>4.0949960690926046E-2</v>
      </c>
      <c r="D126" s="119">
        <f>AVERAGE(D113:D123)</f>
        <v>56510.8</v>
      </c>
      <c r="E126" s="119">
        <f>AVERAGE(E113:E123)</f>
        <v>71186.8</v>
      </c>
      <c r="F126" s="119">
        <f>AVERAGE(F113:F123)</f>
        <v>85863.2</v>
      </c>
      <c r="G126" s="119">
        <f>AVERAGE(G113:G123)</f>
        <v>68188.333333333328</v>
      </c>
      <c r="H126" s="50">
        <f t="shared" si="42"/>
        <v>0.95787889515097357</v>
      </c>
      <c r="I126" s="131">
        <f t="shared" si="43"/>
        <v>0.51941221854937458</v>
      </c>
      <c r="J126" s="67">
        <f>(G126/G125)-1</f>
        <v>0.13793256901912998</v>
      </c>
      <c r="K126" s="29"/>
      <c r="L126" s="29"/>
      <c r="M126" s="29"/>
      <c r="N126" s="29"/>
    </row>
    <row r="127" spans="1:14">
      <c r="A127" s="54" t="s">
        <v>21</v>
      </c>
      <c r="B127" s="141">
        <f t="shared" si="44"/>
        <v>54917.200000000004</v>
      </c>
      <c r="C127" s="55">
        <f>(D127/D125)-1</f>
        <v>-2.7312254041982231E-2</v>
      </c>
      <c r="D127" s="119">
        <f>MEDIAN(D113:D123)</f>
        <v>52805</v>
      </c>
      <c r="E127" s="119">
        <f>MEDIAN(E113:E123)</f>
        <v>66006</v>
      </c>
      <c r="F127" s="119">
        <f>MEDIAN(F113:F123)</f>
        <v>79208</v>
      </c>
      <c r="G127" s="119">
        <f>MEDIAN(G113:G123)</f>
        <v>63836</v>
      </c>
      <c r="H127" s="50">
        <f t="shared" si="42"/>
        <v>0.96712420083022754</v>
      </c>
      <c r="I127" s="131">
        <f t="shared" si="43"/>
        <v>0.50000946880030295</v>
      </c>
      <c r="J127" s="67">
        <f>(G127/G125)-1</f>
        <v>6.5300468935133527E-2</v>
      </c>
      <c r="K127" s="29"/>
      <c r="L127" s="29"/>
      <c r="M127" s="29"/>
      <c r="N127" s="29"/>
    </row>
    <row r="128" spans="1:14">
      <c r="A128" s="12" t="s">
        <v>22</v>
      </c>
      <c r="B128" s="141">
        <f t="shared" si="44"/>
        <v>62798.32</v>
      </c>
      <c r="C128" s="55">
        <f>(D128/D125)-1</f>
        <v>0.11227732533250601</v>
      </c>
      <c r="D128" s="119">
        <f>AVERAGE(D113:D115)</f>
        <v>60383</v>
      </c>
      <c r="E128" s="119">
        <f>AVERAGE(E113:E115)</f>
        <v>75479</v>
      </c>
      <c r="F128" s="119">
        <f>AVERAGE(F113:F115)</f>
        <v>90575</v>
      </c>
      <c r="G128" s="119" t="e">
        <f>AVERAGE(G113:G115)</f>
        <v>#DIV/0!</v>
      </c>
      <c r="H128" s="50" t="e">
        <f t="shared" si="42"/>
        <v>#DIV/0!</v>
      </c>
      <c r="I128" s="131">
        <f t="shared" si="43"/>
        <v>0.50000828047629309</v>
      </c>
      <c r="J128" s="67" t="e">
        <f>(G128/G125)-1</f>
        <v>#DIV/0!</v>
      </c>
      <c r="K128" s="29"/>
      <c r="L128" s="29"/>
      <c r="M128" s="29"/>
      <c r="N128" s="29"/>
    </row>
    <row r="129" spans="1:14">
      <c r="A129" s="12" t="s">
        <v>23</v>
      </c>
      <c r="B129" s="141">
        <f t="shared" si="44"/>
        <v>62798.32</v>
      </c>
      <c r="C129" s="55">
        <f>(D129/D125)-1</f>
        <v>0.11227732533250601</v>
      </c>
      <c r="D129" s="119">
        <f>MEDIAN(D113:D115)</f>
        <v>60383</v>
      </c>
      <c r="E129" s="119">
        <f>MEDIAN(E113:E115)</f>
        <v>75479</v>
      </c>
      <c r="F129" s="119">
        <f>MEDIAN(F113:F115)</f>
        <v>90575</v>
      </c>
      <c r="G129" s="119" t="e">
        <f>MEDIAN(G113:G115)</f>
        <v>#NUM!</v>
      </c>
      <c r="H129" s="50" t="e">
        <f t="shared" si="42"/>
        <v>#NUM!</v>
      </c>
      <c r="I129" s="131">
        <f t="shared" si="43"/>
        <v>0.50000828047629309</v>
      </c>
      <c r="J129" s="67" t="e">
        <f>(G129/G125)-1</f>
        <v>#NUM!</v>
      </c>
      <c r="K129" s="29"/>
      <c r="L129" s="29"/>
      <c r="M129" s="29"/>
      <c r="N129" s="29"/>
    </row>
    <row r="130" spans="1:14">
      <c r="A130" s="12" t="s">
        <v>81</v>
      </c>
      <c r="B130" s="141">
        <f t="shared" si="44"/>
        <v>57764.46</v>
      </c>
      <c r="C130" s="55">
        <f>(D130/D125)-1</f>
        <v>2.3118119530531001E-2</v>
      </c>
      <c r="D130" s="119">
        <f>AVERAGE(D117:D123)</f>
        <v>55542.75</v>
      </c>
      <c r="E130" s="119">
        <f>AVERAGE(E117:E123)</f>
        <v>70113.75</v>
      </c>
      <c r="F130" s="119">
        <f>AVERAGE(F117:F123)</f>
        <v>84685.25</v>
      </c>
      <c r="G130" s="119">
        <f>AVERAGE(G117:G123)</f>
        <v>68188.333333333328</v>
      </c>
      <c r="H130" s="50">
        <f t="shared" si="42"/>
        <v>0.97253867227659807</v>
      </c>
      <c r="I130" s="131">
        <f t="shared" si="43"/>
        <v>0.52468594010919523</v>
      </c>
      <c r="J130" s="67">
        <f>(G130/G125)-1</f>
        <v>0.13793256901912998</v>
      </c>
      <c r="K130" s="29"/>
      <c r="L130" s="29"/>
      <c r="M130" s="29"/>
      <c r="N130" s="29"/>
    </row>
    <row r="131" spans="1:14">
      <c r="A131" s="115" t="s">
        <v>80</v>
      </c>
      <c r="B131" s="141">
        <f t="shared" si="44"/>
        <v>53421.68</v>
      </c>
      <c r="C131" s="55">
        <f>(D131/D125)-1</f>
        <v>-5.3800749046008955E-2</v>
      </c>
      <c r="D131" s="119">
        <f>MEDIAN(D117:D123)</f>
        <v>51367</v>
      </c>
      <c r="E131" s="119">
        <f>MEDIAN(E117:E123)</f>
        <v>64391</v>
      </c>
      <c r="F131" s="119">
        <f>MEDIAN(F117:F123)</f>
        <v>77762</v>
      </c>
      <c r="G131" s="119">
        <f>MEDIAN(G117:G123)</f>
        <v>63836</v>
      </c>
      <c r="H131" s="50">
        <f t="shared" si="42"/>
        <v>0.99138078302868415</v>
      </c>
      <c r="I131" s="131">
        <f t="shared" si="43"/>
        <v>0.51385130531274936</v>
      </c>
      <c r="J131" s="67">
        <f>(G131/G125)-1</f>
        <v>6.5300468935133527E-2</v>
      </c>
      <c r="K131" s="29"/>
      <c r="L131" s="29"/>
      <c r="M131" s="29"/>
      <c r="N131" s="29"/>
    </row>
    <row r="132" spans="1:14">
      <c r="A132" s="24" t="s">
        <v>24</v>
      </c>
      <c r="B132" s="142"/>
      <c r="C132" s="39">
        <v>75</v>
      </c>
      <c r="D132" s="123">
        <f>VLOOKUP(C132,'Curr Pay Plan'!$A$2:$D$100,2)</f>
        <v>57033.87</v>
      </c>
      <c r="E132" s="123">
        <f>VLOOKUP(C132,'Curr Pay Plan'!$A$2:$D$100,3)</f>
        <v>68810.617609410518</v>
      </c>
      <c r="F132" s="123">
        <f>VLOOKUP(C132,'Curr Pay Plan'!$A$2:$D$100,4)</f>
        <v>80587.36521882104</v>
      </c>
      <c r="G132" s="124"/>
      <c r="H132" s="52"/>
      <c r="I132" s="134"/>
      <c r="J132" s="19"/>
      <c r="K132" s="29"/>
      <c r="L132" s="29"/>
      <c r="M132" s="29"/>
      <c r="N132" s="29"/>
    </row>
    <row r="133" spans="1:14">
      <c r="A133" s="23" t="s">
        <v>25</v>
      </c>
      <c r="B133" s="142"/>
      <c r="C133" s="39"/>
      <c r="D133" s="123"/>
      <c r="E133" s="123"/>
      <c r="F133" s="123"/>
      <c r="G133" s="125"/>
      <c r="H133" s="50"/>
      <c r="I133" s="131"/>
      <c r="J133" s="61"/>
    </row>
    <row r="134" spans="1:14" ht="28.9" customHeight="1">
      <c r="A134" s="322"/>
      <c r="B134" s="323"/>
      <c r="C134" s="323"/>
      <c r="D134" s="323"/>
      <c r="E134" s="323"/>
      <c r="F134" s="323"/>
      <c r="G134" s="323"/>
      <c r="H134" s="323"/>
      <c r="I134" s="323"/>
      <c r="J134" s="324"/>
    </row>
    <row r="135" spans="1:14">
      <c r="A135" s="31" t="s">
        <v>28</v>
      </c>
      <c r="B135" s="138"/>
      <c r="C135" s="34"/>
      <c r="D135" s="293">
        <v>40021</v>
      </c>
      <c r="E135" s="293">
        <v>50026</v>
      </c>
      <c r="F135" s="293">
        <v>60032</v>
      </c>
      <c r="G135" s="293">
        <v>50752</v>
      </c>
      <c r="H135" s="43"/>
      <c r="I135" s="131"/>
      <c r="J135" s="15" t="s">
        <v>1269</v>
      </c>
      <c r="K135" s="29"/>
      <c r="L135" s="29"/>
      <c r="M135" s="29"/>
      <c r="N135" s="29"/>
    </row>
    <row r="136" spans="1:14">
      <c r="A136" s="31" t="s">
        <v>31</v>
      </c>
      <c r="B136" s="138"/>
      <c r="C136" s="34"/>
      <c r="D136" s="293">
        <v>33384</v>
      </c>
      <c r="E136" s="293">
        <v>41730</v>
      </c>
      <c r="F136" s="293">
        <v>50076</v>
      </c>
      <c r="G136" s="293">
        <v>33729</v>
      </c>
      <c r="H136" s="43">
        <f t="shared" ref="H136:H137" si="45">G136/E136</f>
        <v>0.80826743350107833</v>
      </c>
      <c r="I136" s="131">
        <f t="shared" ref="I136:I137" si="46">(F136/D136)-1</f>
        <v>0.5</v>
      </c>
      <c r="J136" s="15" t="s">
        <v>1244</v>
      </c>
      <c r="K136" s="29"/>
      <c r="L136" s="29"/>
      <c r="M136" s="29"/>
      <c r="N136" s="29"/>
    </row>
    <row r="137" spans="1:14">
      <c r="A137" s="31" t="s">
        <v>187</v>
      </c>
      <c r="B137" s="138"/>
      <c r="C137" s="35"/>
      <c r="D137" s="293">
        <v>42348</v>
      </c>
      <c r="E137" s="293">
        <v>56108</v>
      </c>
      <c r="F137" s="293">
        <v>69867</v>
      </c>
      <c r="G137" s="293">
        <v>44470</v>
      </c>
      <c r="H137" s="43">
        <f t="shared" si="45"/>
        <v>0.79257859841733802</v>
      </c>
      <c r="I137" s="131">
        <f t="shared" si="46"/>
        <v>0.64982998016435256</v>
      </c>
      <c r="J137" s="62" t="s">
        <v>293</v>
      </c>
      <c r="K137" s="29"/>
      <c r="L137" s="29"/>
      <c r="M137" s="29"/>
      <c r="N137" s="29"/>
    </row>
    <row r="138" spans="1:14">
      <c r="A138" s="13"/>
      <c r="C138" s="34"/>
      <c r="D138" s="117"/>
      <c r="E138" s="117"/>
      <c r="F138" s="117"/>
      <c r="G138" s="117"/>
      <c r="H138" s="43"/>
      <c r="I138" s="131"/>
      <c r="J138" s="15"/>
      <c r="K138" s="29"/>
      <c r="L138" s="29"/>
      <c r="M138" s="29"/>
      <c r="N138" s="29"/>
    </row>
    <row r="139" spans="1:14">
      <c r="A139" s="31" t="s">
        <v>188</v>
      </c>
      <c r="B139" s="138"/>
      <c r="C139" s="34"/>
      <c r="D139" s="293">
        <v>35298</v>
      </c>
      <c r="E139" s="293">
        <v>41829</v>
      </c>
      <c r="F139" s="293">
        <v>49593</v>
      </c>
      <c r="G139" s="293">
        <v>35298</v>
      </c>
      <c r="H139" s="43">
        <f t="shared" ref="H139:H143" si="47">G139/E139</f>
        <v>0.84386430466900952</v>
      </c>
      <c r="I139" s="131">
        <f t="shared" ref="I139:I143" si="48">(F139/D139)-1</f>
        <v>0.40498045215026357</v>
      </c>
      <c r="J139" s="15" t="s">
        <v>200</v>
      </c>
      <c r="K139" s="29"/>
      <c r="L139" s="29"/>
      <c r="M139" s="29"/>
      <c r="N139" s="29"/>
    </row>
    <row r="140" spans="1:14">
      <c r="A140" s="31" t="s">
        <v>29</v>
      </c>
      <c r="B140" s="138"/>
      <c r="C140" s="34"/>
      <c r="D140" s="293">
        <v>38665</v>
      </c>
      <c r="E140" s="293">
        <v>51231</v>
      </c>
      <c r="F140" s="293">
        <v>63797</v>
      </c>
      <c r="G140" s="293">
        <v>45122</v>
      </c>
      <c r="H140" s="43">
        <f t="shared" si="47"/>
        <v>0.88075579239132551</v>
      </c>
      <c r="I140" s="131">
        <f t="shared" si="48"/>
        <v>0.64999353420406059</v>
      </c>
      <c r="J140" s="15" t="s">
        <v>1271</v>
      </c>
      <c r="K140" s="29"/>
      <c r="L140" s="29"/>
      <c r="M140" s="29"/>
      <c r="N140" s="29"/>
    </row>
    <row r="141" spans="1:14">
      <c r="A141" s="31" t="s">
        <v>189</v>
      </c>
      <c r="B141" s="138"/>
      <c r="C141" s="34"/>
      <c r="D141" s="293">
        <v>36669</v>
      </c>
      <c r="E141" s="293">
        <v>46752</v>
      </c>
      <c r="F141" s="293">
        <v>56836</v>
      </c>
      <c r="G141" s="293">
        <v>54801</v>
      </c>
      <c r="H141" s="43">
        <f t="shared" si="47"/>
        <v>1.1721637577002053</v>
      </c>
      <c r="I141" s="131">
        <f t="shared" si="48"/>
        <v>0.54997409255774632</v>
      </c>
      <c r="J141" s="15" t="s">
        <v>293</v>
      </c>
      <c r="K141" s="29"/>
      <c r="L141" s="29"/>
      <c r="M141" s="29"/>
      <c r="N141" s="29"/>
    </row>
    <row r="142" spans="1:14">
      <c r="A142" s="31" t="s">
        <v>32</v>
      </c>
      <c r="B142" s="138"/>
      <c r="C142" s="34"/>
      <c r="D142" s="293">
        <v>38163</v>
      </c>
      <c r="E142" s="293">
        <v>48849</v>
      </c>
      <c r="F142" s="293">
        <v>59534</v>
      </c>
      <c r="G142" s="293">
        <v>51596</v>
      </c>
      <c r="H142" s="43">
        <f t="shared" si="47"/>
        <v>1.0562345186186002</v>
      </c>
      <c r="I142" s="131">
        <f t="shared" si="48"/>
        <v>0.55999266305059869</v>
      </c>
      <c r="J142" s="15" t="s">
        <v>1273</v>
      </c>
      <c r="K142" s="29"/>
      <c r="L142" s="29"/>
      <c r="M142" s="29"/>
      <c r="N142" s="29"/>
    </row>
    <row r="143" spans="1:14">
      <c r="A143" s="31" t="s">
        <v>33</v>
      </c>
      <c r="B143" s="138"/>
      <c r="C143" s="34"/>
      <c r="D143" s="293">
        <v>37456</v>
      </c>
      <c r="E143" s="293">
        <v>46814</v>
      </c>
      <c r="F143" s="293">
        <v>56172</v>
      </c>
      <c r="G143" s="293">
        <v>39159</v>
      </c>
      <c r="H143" s="43">
        <f t="shared" si="47"/>
        <v>0.83648054000939887</v>
      </c>
      <c r="I143" s="131">
        <f t="shared" si="48"/>
        <v>0.49967962409226829</v>
      </c>
      <c r="J143" s="15" t="s">
        <v>197</v>
      </c>
      <c r="K143" s="29"/>
      <c r="L143" s="29"/>
      <c r="M143" s="29"/>
      <c r="N143" s="29"/>
    </row>
    <row r="144" spans="1:14">
      <c r="A144" s="31" t="s">
        <v>34</v>
      </c>
      <c r="B144" s="138"/>
      <c r="C144" s="34"/>
      <c r="D144" s="117"/>
      <c r="E144" s="117"/>
      <c r="F144" s="117"/>
      <c r="G144" s="117"/>
      <c r="H144" s="43"/>
      <c r="I144" s="131"/>
      <c r="J144" s="15" t="s">
        <v>186</v>
      </c>
      <c r="K144" s="29"/>
      <c r="L144" s="29"/>
      <c r="M144" s="29"/>
      <c r="N144" s="29"/>
    </row>
    <row r="145" spans="1:14">
      <c r="A145" s="31" t="s">
        <v>35</v>
      </c>
      <c r="B145" s="138"/>
      <c r="C145" s="34"/>
      <c r="D145" s="119"/>
      <c r="E145" s="119"/>
      <c r="F145" s="119"/>
      <c r="G145" s="117"/>
      <c r="H145" s="43"/>
      <c r="I145" s="131"/>
      <c r="J145" s="15" t="s">
        <v>186</v>
      </c>
      <c r="K145" s="29"/>
      <c r="L145" s="29"/>
      <c r="M145" s="29"/>
      <c r="N145" s="29"/>
    </row>
    <row r="146" spans="1:14" ht="4.9000000000000004" customHeight="1">
      <c r="A146" s="56"/>
      <c r="B146" s="139"/>
      <c r="C146" s="36"/>
      <c r="D146" s="120"/>
      <c r="E146" s="120"/>
      <c r="F146" s="120"/>
      <c r="G146" s="120"/>
      <c r="H146" s="57"/>
      <c r="I146" s="132"/>
      <c r="J146" s="59"/>
      <c r="K146" s="29"/>
      <c r="L146" s="29"/>
      <c r="M146" s="29"/>
      <c r="N146" s="29"/>
    </row>
    <row r="147" spans="1:14">
      <c r="A147" s="4" t="s">
        <v>197</v>
      </c>
      <c r="B147" s="140"/>
      <c r="C147" s="37">
        <v>64</v>
      </c>
      <c r="D147" s="121">
        <f>VLOOKUP(C147,'Curr Pay Plan'!$A$2:$D$100,2)</f>
        <v>33130.78</v>
      </c>
      <c r="E147" s="121">
        <f>VLOOKUP(C147,'Curr Pay Plan'!$A$2:$D$100,3)</f>
        <v>39971.852404220605</v>
      </c>
      <c r="F147" s="121">
        <f>VLOOKUP(C147,'Curr Pay Plan'!$A$2:$D$100,4)</f>
        <v>46812.92480844121</v>
      </c>
      <c r="G147" s="122">
        <v>44557</v>
      </c>
      <c r="H147" s="47">
        <f t="shared" ref="H147:H153" si="49">G147/E147</f>
        <v>1.1147094097469261</v>
      </c>
      <c r="I147" s="135">
        <f t="shared" ref="I147:I153" si="50">(F147/D147)-1</f>
        <v>0.41297382097376545</v>
      </c>
      <c r="J147" s="60"/>
      <c r="K147" s="7"/>
      <c r="L147" s="7"/>
      <c r="M147" s="7"/>
      <c r="N147" s="7"/>
    </row>
    <row r="148" spans="1:14">
      <c r="A148" s="12" t="s">
        <v>11</v>
      </c>
      <c r="B148" s="141">
        <f t="shared" ref="B148:B153" si="51">D148*104%</f>
        <v>39260.520000000004</v>
      </c>
      <c r="C148" s="55">
        <f>(D148/D147)-1</f>
        <v>0.13943891450789869</v>
      </c>
      <c r="D148" s="119">
        <f>AVERAGE(D135:D145)</f>
        <v>37750.5</v>
      </c>
      <c r="E148" s="119">
        <f>AVERAGE(E135:E145)</f>
        <v>47917.375</v>
      </c>
      <c r="F148" s="119">
        <f>AVERAGE(F135:F145)</f>
        <v>58238.375</v>
      </c>
      <c r="G148" s="119">
        <f>AVERAGE(G135:G145)</f>
        <v>44365.875</v>
      </c>
      <c r="H148" s="50">
        <f t="shared" si="49"/>
        <v>0.92588283477548594</v>
      </c>
      <c r="I148" s="131">
        <f t="shared" si="50"/>
        <v>0.54271797724533455</v>
      </c>
      <c r="J148" s="19"/>
      <c r="K148" s="29"/>
      <c r="L148" s="29"/>
      <c r="M148" s="29"/>
      <c r="N148" s="29"/>
    </row>
    <row r="149" spans="1:14">
      <c r="A149" s="54" t="s">
        <v>21</v>
      </c>
      <c r="B149" s="141">
        <f t="shared" si="51"/>
        <v>39321.880000000005</v>
      </c>
      <c r="C149" s="55">
        <f>(D149/D147)-1</f>
        <v>0.14121973584684699</v>
      </c>
      <c r="D149" s="119">
        <f>MEDIAN(D135:D145)</f>
        <v>37809.5</v>
      </c>
      <c r="E149" s="119">
        <f>MEDIAN(E135:E145)</f>
        <v>47831.5</v>
      </c>
      <c r="F149" s="119">
        <f>MEDIAN(F135:F145)</f>
        <v>58185</v>
      </c>
      <c r="G149" s="119">
        <f>MEDIAN(G135:G145)</f>
        <v>44796</v>
      </c>
      <c r="H149" s="50">
        <f t="shared" si="49"/>
        <v>0.93653763733104756</v>
      </c>
      <c r="I149" s="131">
        <f t="shared" si="50"/>
        <v>0.5388989539665956</v>
      </c>
      <c r="J149" s="19"/>
      <c r="K149" s="29"/>
      <c r="L149" s="29"/>
      <c r="M149" s="29"/>
      <c r="N149" s="29"/>
    </row>
    <row r="150" spans="1:14">
      <c r="A150" s="12" t="s">
        <v>22</v>
      </c>
      <c r="B150" s="141">
        <f t="shared" si="51"/>
        <v>40127.706666666672</v>
      </c>
      <c r="C150" s="55">
        <f>(D150/D147)-1</f>
        <v>0.16460684998461672</v>
      </c>
      <c r="D150" s="119">
        <f>AVERAGE(D135:D137)</f>
        <v>38584.333333333336</v>
      </c>
      <c r="E150" s="119">
        <f>AVERAGE(E135:E137)</f>
        <v>49288</v>
      </c>
      <c r="F150" s="119">
        <f>AVERAGE(F135:F137)</f>
        <v>59991.666666666664</v>
      </c>
      <c r="G150" s="119">
        <f>AVERAGE(G135:G137)</f>
        <v>42983.666666666664</v>
      </c>
      <c r="H150" s="50">
        <f t="shared" si="49"/>
        <v>0.87209192230698473</v>
      </c>
      <c r="I150" s="131">
        <f t="shared" si="50"/>
        <v>0.55481931353830993</v>
      </c>
      <c r="J150" s="19"/>
      <c r="K150" s="29"/>
      <c r="L150" s="29"/>
      <c r="M150" s="29"/>
      <c r="N150" s="29"/>
    </row>
    <row r="151" spans="1:14">
      <c r="A151" s="12" t="s">
        <v>23</v>
      </c>
      <c r="B151" s="141">
        <f t="shared" si="51"/>
        <v>41621.840000000004</v>
      </c>
      <c r="C151" s="55">
        <f>(D151/D147)-1</f>
        <v>0.20797035264488195</v>
      </c>
      <c r="D151" s="119">
        <f>MEDIAN(D135:D137)</f>
        <v>40021</v>
      </c>
      <c r="E151" s="119">
        <f>MEDIAN(E135:E137)</f>
        <v>50026</v>
      </c>
      <c r="F151" s="119">
        <f>MEDIAN(F135:F137)</f>
        <v>60032</v>
      </c>
      <c r="G151" s="119">
        <f>MEDIAN(G135:G137)</f>
        <v>44470</v>
      </c>
      <c r="H151" s="50">
        <f t="shared" si="49"/>
        <v>0.88893775236876826</v>
      </c>
      <c r="I151" s="131">
        <f t="shared" si="50"/>
        <v>0.50001249344094356</v>
      </c>
      <c r="J151" s="19"/>
      <c r="K151" s="29"/>
      <c r="L151" s="29"/>
      <c r="M151" s="29"/>
      <c r="N151" s="29"/>
    </row>
    <row r="152" spans="1:14">
      <c r="A152" s="12" t="s">
        <v>81</v>
      </c>
      <c r="B152" s="141">
        <f t="shared" si="51"/>
        <v>38740.207999999999</v>
      </c>
      <c r="C152" s="55">
        <f>(D152/D147)-1</f>
        <v>0.12433815322186792</v>
      </c>
      <c r="D152" s="119">
        <f>AVERAGE(D139:D145)</f>
        <v>37250.199999999997</v>
      </c>
      <c r="E152" s="119">
        <f>AVERAGE(E139:E145)</f>
        <v>47095</v>
      </c>
      <c r="F152" s="119">
        <f>AVERAGE(F139:F145)</f>
        <v>57186.400000000001</v>
      </c>
      <c r="G152" s="119">
        <f>AVERAGE(G139:G145)</f>
        <v>45195.199999999997</v>
      </c>
      <c r="H152" s="50">
        <f t="shared" si="49"/>
        <v>0.95966026117422221</v>
      </c>
      <c r="I152" s="131">
        <f t="shared" si="50"/>
        <v>0.53519712645838169</v>
      </c>
      <c r="J152" s="19"/>
      <c r="K152" s="29"/>
      <c r="L152" s="29"/>
      <c r="M152" s="29"/>
      <c r="N152" s="29"/>
    </row>
    <row r="153" spans="1:14">
      <c r="A153" s="115" t="s">
        <v>80</v>
      </c>
      <c r="B153" s="141">
        <f t="shared" si="51"/>
        <v>38954.239999999998</v>
      </c>
      <c r="C153" s="55">
        <f>(D153/D147)-1</f>
        <v>0.13054989951941964</v>
      </c>
      <c r="D153" s="119">
        <f>MEDIAN(D139:D145)</f>
        <v>37456</v>
      </c>
      <c r="E153" s="119">
        <f>MEDIAN(E139:E145)</f>
        <v>46814</v>
      </c>
      <c r="F153" s="119">
        <f>MEDIAN(F139:F145)</f>
        <v>56836</v>
      </c>
      <c r="G153" s="119">
        <f>MEDIAN(G139:G145)</f>
        <v>45122</v>
      </c>
      <c r="H153" s="50">
        <f t="shared" si="49"/>
        <v>0.96385696586491221</v>
      </c>
      <c r="I153" s="131">
        <f t="shared" si="50"/>
        <v>0.51740709098675786</v>
      </c>
      <c r="J153" s="19"/>
      <c r="K153" s="29"/>
      <c r="L153" s="29"/>
      <c r="M153" s="29"/>
      <c r="N153" s="29"/>
    </row>
    <row r="154" spans="1:14">
      <c r="A154" s="24" t="s">
        <v>24</v>
      </c>
      <c r="B154" s="142"/>
      <c r="C154" s="39">
        <v>67</v>
      </c>
      <c r="D154" s="123">
        <f>VLOOKUP(C154,'Curr Pay Plan'!$A$2:$D$100,2)</f>
        <v>38420.35</v>
      </c>
      <c r="E154" s="123">
        <f>VLOOKUP(C154,'Curr Pay Plan'!$A$2:$D$100,3)</f>
        <v>46353.649371324704</v>
      </c>
      <c r="F154" s="123">
        <f>VLOOKUP(C154,'Curr Pay Plan'!$A$2:$D$100,4)</f>
        <v>54286.948742649409</v>
      </c>
      <c r="G154" s="124"/>
      <c r="H154" s="52"/>
      <c r="I154" s="134"/>
      <c r="J154" s="19"/>
      <c r="K154" s="29"/>
      <c r="L154" s="29"/>
      <c r="M154" s="29"/>
      <c r="N154" s="29"/>
    </row>
    <row r="155" spans="1:14">
      <c r="A155" s="23" t="s">
        <v>25</v>
      </c>
      <c r="B155" s="142"/>
      <c r="C155" s="39"/>
      <c r="D155" s="123"/>
      <c r="E155" s="123"/>
      <c r="F155" s="123"/>
      <c r="G155" s="125"/>
      <c r="H155" s="50"/>
      <c r="I155" s="131"/>
      <c r="J155" s="61"/>
    </row>
    <row r="156" spans="1:14" ht="28.9" customHeight="1">
      <c r="A156" s="322"/>
      <c r="B156" s="323"/>
      <c r="C156" s="323"/>
      <c r="D156" s="323"/>
      <c r="E156" s="323"/>
      <c r="F156" s="323"/>
      <c r="G156" s="323"/>
      <c r="H156" s="323"/>
      <c r="I156" s="323"/>
      <c r="J156" s="324"/>
    </row>
    <row r="157" spans="1:14">
      <c r="A157" s="31" t="s">
        <v>28</v>
      </c>
      <c r="B157" s="138"/>
      <c r="C157" s="34"/>
      <c r="D157" s="117"/>
      <c r="E157" s="117"/>
      <c r="F157" s="117"/>
      <c r="G157" s="117"/>
      <c r="H157" s="43"/>
      <c r="I157" s="131"/>
      <c r="J157" s="15" t="s">
        <v>186</v>
      </c>
    </row>
    <row r="158" spans="1:14">
      <c r="A158" s="31" t="s">
        <v>31</v>
      </c>
      <c r="B158" s="138"/>
      <c r="C158" s="34"/>
      <c r="D158" s="293">
        <v>66651</v>
      </c>
      <c r="E158" s="293">
        <v>83314</v>
      </c>
      <c r="F158" s="293">
        <v>119973</v>
      </c>
      <c r="G158" s="293">
        <v>82556</v>
      </c>
      <c r="H158" s="43"/>
      <c r="I158" s="131"/>
      <c r="J158" s="15" t="s">
        <v>1268</v>
      </c>
    </row>
    <row r="159" spans="1:14">
      <c r="A159" s="31" t="s">
        <v>187</v>
      </c>
      <c r="B159" s="138"/>
      <c r="C159" s="35"/>
      <c r="D159" s="293">
        <v>56763</v>
      </c>
      <c r="E159" s="293">
        <v>75212</v>
      </c>
      <c r="F159" s="293">
        <v>93662</v>
      </c>
      <c r="G159" s="293"/>
      <c r="H159" s="43">
        <f t="shared" ref="H159" si="52">G159/E159</f>
        <v>0</v>
      </c>
      <c r="I159" s="131">
        <f t="shared" ref="I159" si="53">(F159/D159)-1</f>
        <v>0.65005373218469775</v>
      </c>
      <c r="J159" s="62" t="s">
        <v>1270</v>
      </c>
    </row>
    <row r="160" spans="1:14">
      <c r="A160" s="13"/>
      <c r="C160" s="34"/>
      <c r="D160" s="117"/>
      <c r="E160" s="117"/>
      <c r="F160" s="117"/>
      <c r="G160" s="117"/>
      <c r="H160" s="43"/>
      <c r="I160" s="131"/>
      <c r="J160" s="15"/>
    </row>
    <row r="161" spans="1:10">
      <c r="A161" s="31" t="s">
        <v>188</v>
      </c>
      <c r="B161" s="138"/>
      <c r="C161" s="34"/>
      <c r="D161" s="117"/>
      <c r="E161" s="117"/>
      <c r="F161" s="117"/>
      <c r="G161" s="117"/>
      <c r="H161" s="43"/>
      <c r="I161" s="131"/>
      <c r="J161" s="15" t="s">
        <v>186</v>
      </c>
    </row>
    <row r="162" spans="1:10">
      <c r="A162" s="31" t="s">
        <v>29</v>
      </c>
      <c r="B162" s="138"/>
      <c r="C162" s="34"/>
      <c r="D162" s="293">
        <v>46992</v>
      </c>
      <c r="E162" s="293">
        <v>62265</v>
      </c>
      <c r="F162" s="293">
        <v>77538</v>
      </c>
      <c r="G162" s="293">
        <v>60152</v>
      </c>
      <c r="H162" s="43"/>
      <c r="I162" s="131"/>
      <c r="J162" s="15" t="s">
        <v>294</v>
      </c>
    </row>
    <row r="163" spans="1:10">
      <c r="A163" s="31" t="s">
        <v>189</v>
      </c>
      <c r="B163" s="138"/>
      <c r="C163" s="34"/>
      <c r="D163" s="293">
        <v>55865</v>
      </c>
      <c r="E163" s="293">
        <v>71228</v>
      </c>
      <c r="F163" s="293">
        <v>86591</v>
      </c>
      <c r="G163" s="293">
        <v>61007</v>
      </c>
      <c r="H163" s="43">
        <f t="shared" ref="H163" si="54">G163/E163</f>
        <v>0.85650306059414838</v>
      </c>
      <c r="I163" s="131">
        <f t="shared" ref="I163" si="55">(F163/D163)-1</f>
        <v>0.55000447507383865</v>
      </c>
      <c r="J163" s="15" t="s">
        <v>294</v>
      </c>
    </row>
    <row r="164" spans="1:10">
      <c r="A164" s="31" t="s">
        <v>32</v>
      </c>
      <c r="B164" s="138"/>
      <c r="C164" s="34"/>
      <c r="D164" s="117"/>
      <c r="E164" s="117"/>
      <c r="F164" s="117"/>
      <c r="G164" s="117"/>
      <c r="H164" s="43"/>
      <c r="I164" s="131"/>
      <c r="J164" s="15" t="s">
        <v>186</v>
      </c>
    </row>
    <row r="165" spans="1:10">
      <c r="A165" s="31" t="s">
        <v>33</v>
      </c>
      <c r="B165" s="138"/>
      <c r="C165" s="34"/>
      <c r="D165" s="117"/>
      <c r="E165" s="117"/>
      <c r="F165" s="117"/>
      <c r="G165" s="117"/>
      <c r="H165" s="43"/>
      <c r="I165" s="131"/>
      <c r="J165" s="15" t="s">
        <v>186</v>
      </c>
    </row>
    <row r="166" spans="1:10">
      <c r="A166" s="31" t="s">
        <v>34</v>
      </c>
      <c r="B166" s="138"/>
      <c r="C166" s="34"/>
      <c r="D166" s="117"/>
      <c r="E166" s="117"/>
      <c r="F166" s="117"/>
      <c r="G166" s="117"/>
      <c r="H166" s="43"/>
      <c r="I166" s="131"/>
      <c r="J166" s="15" t="s">
        <v>186</v>
      </c>
    </row>
    <row r="167" spans="1:10">
      <c r="A167" s="31" t="s">
        <v>35</v>
      </c>
      <c r="B167" s="138"/>
      <c r="C167" s="34"/>
      <c r="D167" s="119"/>
      <c r="E167" s="119"/>
      <c r="F167" s="119"/>
      <c r="G167" s="117"/>
      <c r="H167" s="43"/>
      <c r="I167" s="131"/>
      <c r="J167" s="15" t="s">
        <v>186</v>
      </c>
    </row>
    <row r="168" spans="1:10" ht="6" customHeight="1">
      <c r="A168" s="56"/>
      <c r="B168" s="139"/>
      <c r="C168" s="36"/>
      <c r="D168" s="120"/>
      <c r="E168" s="120"/>
      <c r="F168" s="120"/>
      <c r="G168" s="120"/>
      <c r="H168" s="57"/>
      <c r="I168" s="132"/>
      <c r="J168" s="59"/>
    </row>
    <row r="169" spans="1:10">
      <c r="A169" s="4" t="s">
        <v>64</v>
      </c>
      <c r="B169" s="140"/>
      <c r="C169" s="37">
        <v>75</v>
      </c>
      <c r="D169" s="121">
        <f>VLOOKUP(C169,'Curr Pay Plan'!$A$2:$D$100,2)</f>
        <v>57033.87</v>
      </c>
      <c r="E169" s="121">
        <f>VLOOKUP(C169,'Curr Pay Plan'!$A$2:$D$100,3)</f>
        <v>68810.617609410518</v>
      </c>
      <c r="F169" s="121">
        <f>VLOOKUP(C169,'Curr Pay Plan'!$A$2:$D$100,4)</f>
        <v>80587.36521882104</v>
      </c>
      <c r="G169" s="122">
        <v>69490</v>
      </c>
      <c r="H169" s="47">
        <f t="shared" ref="H169:H175" si="56">G169/E169</f>
        <v>1.0098732203574434</v>
      </c>
      <c r="I169" s="135">
        <f t="shared" ref="I169:I175" si="57">(F169/D169)-1</f>
        <v>0.41297382097376589</v>
      </c>
      <c r="J169" s="60"/>
    </row>
    <row r="170" spans="1:10">
      <c r="A170" s="12" t="s">
        <v>11</v>
      </c>
      <c r="B170" s="141">
        <f t="shared" ref="B170:B175" si="58">D170*104%</f>
        <v>58830.46</v>
      </c>
      <c r="C170" s="55">
        <f>(D170/D169)-1</f>
        <v>-8.1726875626710882E-3</v>
      </c>
      <c r="D170" s="119">
        <f>AVERAGE(D157:D167)</f>
        <v>56567.75</v>
      </c>
      <c r="E170" s="119">
        <f>AVERAGE(E157:E167)</f>
        <v>73004.75</v>
      </c>
      <c r="F170" s="119">
        <f>AVERAGE(F157:F167)</f>
        <v>94441</v>
      </c>
      <c r="G170" s="119">
        <f>AVERAGE(G157:G167)</f>
        <v>67905</v>
      </c>
      <c r="H170" s="50">
        <f t="shared" si="56"/>
        <v>0.9301449563213352</v>
      </c>
      <c r="I170" s="131">
        <f t="shared" si="57"/>
        <v>0.66952017713273015</v>
      </c>
      <c r="J170" s="19"/>
    </row>
    <row r="171" spans="1:10">
      <c r="A171" s="54" t="s">
        <v>21</v>
      </c>
      <c r="B171" s="141">
        <f t="shared" si="58"/>
        <v>58566.560000000005</v>
      </c>
      <c r="C171" s="55">
        <f>(D171/D169)-1</f>
        <v>-1.262179824023868E-2</v>
      </c>
      <c r="D171" s="119">
        <f>MEDIAN(D157:D167)</f>
        <v>56314</v>
      </c>
      <c r="E171" s="119">
        <f>MEDIAN(E157:E167)</f>
        <v>73220</v>
      </c>
      <c r="F171" s="119">
        <f>MEDIAN(F157:F167)</f>
        <v>90126.5</v>
      </c>
      <c r="G171" s="119">
        <f>MEDIAN(G157:G167)</f>
        <v>61007</v>
      </c>
      <c r="H171" s="50">
        <f t="shared" si="56"/>
        <v>0.8332013111171811</v>
      </c>
      <c r="I171" s="131">
        <f t="shared" si="57"/>
        <v>0.600427957523884</v>
      </c>
      <c r="J171" s="19"/>
    </row>
    <row r="172" spans="1:10">
      <c r="A172" s="12" t="s">
        <v>22</v>
      </c>
      <c r="B172" s="141">
        <f t="shared" si="58"/>
        <v>64175.28</v>
      </c>
      <c r="C172" s="55">
        <f>(D172/D169)-1</f>
        <v>8.1936049578960723E-2</v>
      </c>
      <c r="D172" s="119">
        <f>AVERAGE(D157:D159)</f>
        <v>61707</v>
      </c>
      <c r="E172" s="119">
        <f>AVERAGE(E157:E159)</f>
        <v>79263</v>
      </c>
      <c r="F172" s="119">
        <f>AVERAGE(F157:F159)</f>
        <v>106817.5</v>
      </c>
      <c r="G172" s="119">
        <f>AVERAGE(G157:G159)</f>
        <v>82556</v>
      </c>
      <c r="H172" s="50">
        <f t="shared" si="56"/>
        <v>1.0415452354818768</v>
      </c>
      <c r="I172" s="131">
        <f t="shared" si="57"/>
        <v>0.73104347967005356</v>
      </c>
      <c r="J172" s="19"/>
    </row>
    <row r="173" spans="1:10">
      <c r="A173" s="12" t="s">
        <v>23</v>
      </c>
      <c r="B173" s="141">
        <f t="shared" si="58"/>
        <v>64175.28</v>
      </c>
      <c r="C173" s="55">
        <f>(D173/D169)-1</f>
        <v>8.1936049578960723E-2</v>
      </c>
      <c r="D173" s="119">
        <f>MEDIAN(D157:D159)</f>
        <v>61707</v>
      </c>
      <c r="E173" s="119">
        <f>MEDIAN(E157:E159)</f>
        <v>79263</v>
      </c>
      <c r="F173" s="119">
        <f>MEDIAN(F157:F159)</f>
        <v>106817.5</v>
      </c>
      <c r="G173" s="119">
        <f>MEDIAN(G157:G159)</f>
        <v>82556</v>
      </c>
      <c r="H173" s="50">
        <f t="shared" si="56"/>
        <v>1.0415452354818768</v>
      </c>
      <c r="I173" s="131">
        <f t="shared" si="57"/>
        <v>0.73104347967005356</v>
      </c>
      <c r="J173" s="19"/>
    </row>
    <row r="174" spans="1:10">
      <c r="A174" s="12" t="s">
        <v>81</v>
      </c>
      <c r="B174" s="141">
        <f t="shared" si="58"/>
        <v>53485.64</v>
      </c>
      <c r="C174" s="55">
        <f>(D174/D169)-1</f>
        <v>-9.82814247043029E-2</v>
      </c>
      <c r="D174" s="119">
        <f>AVERAGE(D161:D167)</f>
        <v>51428.5</v>
      </c>
      <c r="E174" s="119">
        <f>AVERAGE(E161:E167)</f>
        <v>66746.5</v>
      </c>
      <c r="F174" s="119">
        <f>AVERAGE(F161:F167)</f>
        <v>82064.5</v>
      </c>
      <c r="G174" s="119">
        <f>AVERAGE(G161:G167)</f>
        <v>60579.5</v>
      </c>
      <c r="H174" s="50">
        <f t="shared" si="56"/>
        <v>0.90760564224341356</v>
      </c>
      <c r="I174" s="131">
        <f t="shared" si="57"/>
        <v>0.59570082736226015</v>
      </c>
      <c r="J174" s="19"/>
    </row>
    <row r="175" spans="1:10">
      <c r="A175" s="115" t="s">
        <v>80</v>
      </c>
      <c r="B175" s="141">
        <f t="shared" si="58"/>
        <v>53485.64</v>
      </c>
      <c r="C175" s="55">
        <f>(D175/D169)-1</f>
        <v>-9.82814247043029E-2</v>
      </c>
      <c r="D175" s="119">
        <f>MEDIAN(D161:D167)</f>
        <v>51428.5</v>
      </c>
      <c r="E175" s="119">
        <f>MEDIAN(E161:E167)</f>
        <v>66746.5</v>
      </c>
      <c r="F175" s="119">
        <f>MEDIAN(F161:F167)</f>
        <v>82064.5</v>
      </c>
      <c r="G175" s="119">
        <f>MEDIAN(G161:G167)</f>
        <v>60579.5</v>
      </c>
      <c r="H175" s="50">
        <f t="shared" si="56"/>
        <v>0.90760564224341356</v>
      </c>
      <c r="I175" s="131">
        <f t="shared" si="57"/>
        <v>0.59570082736226015</v>
      </c>
      <c r="J175" s="19"/>
    </row>
    <row r="176" spans="1:10">
      <c r="A176" s="24" t="s">
        <v>24</v>
      </c>
      <c r="B176" s="142"/>
      <c r="C176" s="39">
        <v>75</v>
      </c>
      <c r="D176" s="123">
        <f>VLOOKUP(C176,'Curr Pay Plan'!$A$2:$D$100,2)</f>
        <v>57033.87</v>
      </c>
      <c r="E176" s="123">
        <f>VLOOKUP(C176,'Curr Pay Plan'!$A$2:$D$100,3)</f>
        <v>68810.617609410518</v>
      </c>
      <c r="F176" s="123">
        <f>VLOOKUP(C176,'Curr Pay Plan'!$A$2:$D$100,4)</f>
        <v>80587.36521882104</v>
      </c>
      <c r="G176" s="124"/>
      <c r="H176" s="52"/>
      <c r="I176" s="134"/>
      <c r="J176" s="19"/>
    </row>
    <row r="177" spans="1:10">
      <c r="A177" s="23" t="s">
        <v>25</v>
      </c>
      <c r="B177" s="142"/>
      <c r="C177" s="39"/>
      <c r="D177" s="123"/>
      <c r="E177" s="123"/>
      <c r="F177" s="123"/>
      <c r="G177" s="125"/>
      <c r="H177" s="50"/>
      <c r="I177" s="131"/>
      <c r="J177" s="61"/>
    </row>
    <row r="178" spans="1:10">
      <c r="A178" s="322"/>
      <c r="B178" s="323"/>
      <c r="C178" s="323"/>
      <c r="D178" s="323"/>
      <c r="E178" s="323"/>
      <c r="F178" s="323"/>
      <c r="G178" s="323"/>
      <c r="H178" s="323"/>
      <c r="I178" s="323"/>
      <c r="J178" s="324"/>
    </row>
  </sheetData>
  <sortState xmlns:xlrd2="http://schemas.microsoft.com/office/spreadsheetml/2017/richdata2" ref="A4:N4">
    <sortCondition ref="A4"/>
  </sortState>
  <mergeCells count="8">
    <mergeCell ref="A178:J178"/>
    <mergeCell ref="A134:J134"/>
    <mergeCell ref="A156:J156"/>
    <mergeCell ref="A23:J23"/>
    <mergeCell ref="A45:J45"/>
    <mergeCell ref="A68:J68"/>
    <mergeCell ref="A90:J90"/>
    <mergeCell ref="A112:J112"/>
  </mergeCells>
  <printOptions horizontalCentered="1"/>
  <pageMargins left="0.45" right="0.45" top="1" bottom="0.75" header="0.3" footer="0.3"/>
  <pageSetup orientation="landscape" horizontalDpi="4294967293" r:id="rId1"/>
  <headerFooter>
    <oddHeader>&amp;C
&amp;"-,Bold"&amp;16Administration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7"/>
  <sheetViews>
    <sheetView zoomScaleNormal="100" workbookViewId="0">
      <pane ySplit="1" topLeftCell="A43" activePane="bottomLeft" state="frozen"/>
      <selection pane="bottomLeft" activeCell="D63" sqref="D63"/>
    </sheetView>
  </sheetViews>
  <sheetFormatPr defaultColWidth="8.85546875" defaultRowHeight="15"/>
  <cols>
    <col min="1" max="1" width="27.5703125" style="14" customWidth="1"/>
    <col min="2" max="2" width="9.85546875" style="11" customWidth="1"/>
    <col min="3" max="3" width="6" style="11" customWidth="1"/>
    <col min="4" max="7" width="7.7109375" style="11" bestFit="1" customWidth="1"/>
    <col min="8" max="9" width="8.28515625" style="11" customWidth="1"/>
    <col min="10" max="10" width="23.28515625" style="14" customWidth="1"/>
    <col min="11" max="16384" width="8.85546875" style="6"/>
  </cols>
  <sheetData>
    <row r="1" spans="1:14" s="11" customForma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188</v>
      </c>
      <c r="B2" s="138"/>
      <c r="C2" s="34"/>
      <c r="D2" s="303">
        <v>45465</v>
      </c>
      <c r="E2" s="303">
        <v>53910</v>
      </c>
      <c r="F2" s="303">
        <v>63945</v>
      </c>
      <c r="G2" s="292">
        <v>51357</v>
      </c>
      <c r="H2" s="43">
        <f t="shared" ref="H2:H8" si="0">G2/E2</f>
        <v>0.95264329437952144</v>
      </c>
      <c r="I2" s="51">
        <f t="shared" ref="I2:I8" si="1">(F2/D2)-1</f>
        <v>0.40646651270207856</v>
      </c>
      <c r="J2" s="15" t="s">
        <v>63</v>
      </c>
      <c r="K2" s="29"/>
      <c r="L2" s="29"/>
      <c r="M2" s="29"/>
      <c r="N2" s="29"/>
    </row>
    <row r="3" spans="1:14">
      <c r="A3" s="31" t="s">
        <v>29</v>
      </c>
      <c r="B3" s="138"/>
      <c r="C3" s="34"/>
      <c r="D3" s="300">
        <v>66141</v>
      </c>
      <c r="E3" s="300">
        <v>87637</v>
      </c>
      <c r="F3" s="300">
        <v>109134</v>
      </c>
      <c r="G3" s="292">
        <v>85280</v>
      </c>
      <c r="H3" s="43">
        <f t="shared" si="0"/>
        <v>0.97310496708011451</v>
      </c>
      <c r="I3" s="51">
        <f t="shared" si="1"/>
        <v>0.65002041094026408</v>
      </c>
      <c r="J3" s="15" t="s">
        <v>113</v>
      </c>
      <c r="K3" s="29"/>
      <c r="L3" s="29"/>
      <c r="M3" s="29"/>
      <c r="N3" s="29"/>
    </row>
    <row r="4" spans="1:14">
      <c r="A4" s="31" t="s">
        <v>189</v>
      </c>
      <c r="B4" s="138"/>
      <c r="C4" s="34"/>
      <c r="D4" s="292">
        <v>53562</v>
      </c>
      <c r="E4" s="292">
        <v>68291</v>
      </c>
      <c r="F4" s="292">
        <v>83021</v>
      </c>
      <c r="G4" s="292">
        <v>62042</v>
      </c>
      <c r="H4" s="43">
        <f t="shared" si="0"/>
        <v>0.9084945307580794</v>
      </c>
      <c r="I4" s="51">
        <f t="shared" si="1"/>
        <v>0.5499981330047421</v>
      </c>
      <c r="J4" s="15" t="s">
        <v>63</v>
      </c>
      <c r="K4" s="29"/>
      <c r="L4" s="29"/>
      <c r="M4" s="29"/>
      <c r="N4" s="29"/>
    </row>
    <row r="5" spans="1:14">
      <c r="A5" s="31" t="s">
        <v>32</v>
      </c>
      <c r="B5" s="138"/>
      <c r="C5" s="34"/>
      <c r="D5" s="295">
        <v>66985</v>
      </c>
      <c r="E5" s="295">
        <v>85741</v>
      </c>
      <c r="F5" s="295">
        <v>104497</v>
      </c>
      <c r="G5" s="301">
        <v>73013</v>
      </c>
      <c r="H5" s="43">
        <f t="shared" si="0"/>
        <v>0.85155293266931809</v>
      </c>
      <c r="I5" s="51">
        <f t="shared" si="1"/>
        <v>0.56000597148615361</v>
      </c>
      <c r="J5" s="15" t="s">
        <v>63</v>
      </c>
      <c r="K5" s="29"/>
      <c r="L5" s="29"/>
      <c r="M5" s="29"/>
      <c r="N5" s="29"/>
    </row>
    <row r="6" spans="1:14">
      <c r="A6" s="31" t="s">
        <v>33</v>
      </c>
      <c r="B6" s="138"/>
      <c r="C6" s="34"/>
      <c r="D6" s="292">
        <v>67747</v>
      </c>
      <c r="E6" s="292">
        <v>84684</v>
      </c>
      <c r="F6" s="292">
        <v>101621</v>
      </c>
      <c r="G6" s="292">
        <v>74715</v>
      </c>
      <c r="H6" s="43">
        <f t="shared" si="0"/>
        <v>0.88228000566813092</v>
      </c>
      <c r="I6" s="51">
        <f t="shared" si="1"/>
        <v>0.50000738040060821</v>
      </c>
      <c r="J6" s="15" t="s">
        <v>63</v>
      </c>
      <c r="K6" s="29"/>
      <c r="L6" s="29"/>
      <c r="M6" s="29"/>
      <c r="N6" s="29"/>
    </row>
    <row r="7" spans="1:14">
      <c r="A7" s="31" t="s">
        <v>34</v>
      </c>
      <c r="B7" s="138"/>
      <c r="C7" s="34"/>
      <c r="D7" s="292">
        <v>55446</v>
      </c>
      <c r="E7" s="292">
        <v>69308</v>
      </c>
      <c r="F7" s="292">
        <v>83169</v>
      </c>
      <c r="G7" s="292">
        <v>61892</v>
      </c>
      <c r="H7" s="43">
        <f t="shared" si="0"/>
        <v>0.89299936515265188</v>
      </c>
      <c r="I7" s="51">
        <f t="shared" si="1"/>
        <v>0.5</v>
      </c>
      <c r="J7" s="15" t="s">
        <v>63</v>
      </c>
      <c r="K7" s="29"/>
      <c r="L7" s="29"/>
      <c r="M7" s="29"/>
      <c r="N7" s="29"/>
    </row>
    <row r="8" spans="1:14">
      <c r="A8" s="31" t="s">
        <v>35</v>
      </c>
      <c r="B8" s="138"/>
      <c r="C8" s="34"/>
      <c r="D8" s="302">
        <v>44259</v>
      </c>
      <c r="E8" s="302">
        <v>54796</v>
      </c>
      <c r="F8" s="302">
        <v>65334</v>
      </c>
      <c r="G8" s="293">
        <v>56233</v>
      </c>
      <c r="H8" s="43">
        <f t="shared" si="0"/>
        <v>1.0262245419373677</v>
      </c>
      <c r="I8" s="51">
        <f t="shared" si="1"/>
        <v>0.47617433742289705</v>
      </c>
      <c r="J8" s="15" t="s">
        <v>63</v>
      </c>
      <c r="K8" s="29"/>
      <c r="L8" s="29"/>
      <c r="M8" s="29"/>
      <c r="N8" s="29"/>
    </row>
    <row r="9" spans="1:14" ht="4.9000000000000004" customHeight="1">
      <c r="A9" s="56"/>
      <c r="B9" s="139"/>
      <c r="C9" s="36"/>
      <c r="D9" s="120"/>
      <c r="E9" s="120"/>
      <c r="F9" s="120"/>
      <c r="G9" s="120"/>
      <c r="H9" s="57"/>
      <c r="I9" s="58"/>
      <c r="J9" s="59"/>
      <c r="K9" s="29"/>
      <c r="L9" s="29"/>
      <c r="M9" s="29"/>
      <c r="N9" s="29"/>
    </row>
    <row r="10" spans="1:14">
      <c r="A10" s="4" t="s">
        <v>63</v>
      </c>
      <c r="B10" s="140"/>
      <c r="C10" s="37">
        <v>69</v>
      </c>
      <c r="D10" s="121">
        <f>VLOOKUP(C10,'Curr Pay Plan'!$A$2:$D$100,2)</f>
        <v>42408.480000000003</v>
      </c>
      <c r="E10" s="121">
        <f>VLOOKUP(C10,'Curr Pay Plan'!$A$2:$D$100,3)</f>
        <v>51165.276013644769</v>
      </c>
      <c r="F10" s="121">
        <f>VLOOKUP(C10,'Curr Pay Plan'!$A$2:$D$100,4)</f>
        <v>59922.072027289534</v>
      </c>
      <c r="G10" s="122">
        <v>49180</v>
      </c>
      <c r="H10" s="47">
        <f t="shared" ref="H10:H12" si="2">G10/E10</f>
        <v>0.96119876274848326</v>
      </c>
      <c r="I10" s="48">
        <f t="shared" ref="I10:I12" si="3">(F10/D10)-1</f>
        <v>0.41297382097376589</v>
      </c>
      <c r="J10" s="60"/>
      <c r="K10" s="7"/>
      <c r="L10" s="7"/>
      <c r="M10" s="7"/>
      <c r="N10" s="7"/>
    </row>
    <row r="11" spans="1:14">
      <c r="A11" s="12" t="s">
        <v>11</v>
      </c>
      <c r="B11" s="141">
        <f>D11*104%</f>
        <v>59369.885714285716</v>
      </c>
      <c r="C11" s="55">
        <f>(D11/D10)-1</f>
        <v>0.34610881058289689</v>
      </c>
      <c r="D11" s="119">
        <f>AVERAGE(D2:D8)</f>
        <v>57086.428571428572</v>
      </c>
      <c r="E11" s="119">
        <f>AVERAGE(E2:E8)</f>
        <v>72052.428571428565</v>
      </c>
      <c r="F11" s="119">
        <f>AVERAGE(F2:F8)</f>
        <v>87245.857142857145</v>
      </c>
      <c r="G11" s="119">
        <f>AVERAGE(G2:G8)</f>
        <v>66361.71428571429</v>
      </c>
      <c r="H11" s="50">
        <f t="shared" si="2"/>
        <v>0.92101981295366286</v>
      </c>
      <c r="I11" s="131">
        <f t="shared" si="3"/>
        <v>0.52831170781146386</v>
      </c>
      <c r="J11" s="67">
        <f>(G11/G10)-1</f>
        <v>0.34936385290187655</v>
      </c>
      <c r="K11" s="29"/>
      <c r="L11" s="29"/>
      <c r="M11" s="29"/>
      <c r="N11" s="29"/>
    </row>
    <row r="12" spans="1:14">
      <c r="A12" s="54" t="s">
        <v>21</v>
      </c>
      <c r="B12" s="141">
        <f>D12*104%</f>
        <v>57663.840000000004</v>
      </c>
      <c r="C12" s="55">
        <f>(D12/D10)-1</f>
        <v>0.30742719380652161</v>
      </c>
      <c r="D12" s="119">
        <f>MEDIAN(D2:D8)</f>
        <v>55446</v>
      </c>
      <c r="E12" s="119">
        <f>MEDIAN(E2:E8)</f>
        <v>69308</v>
      </c>
      <c r="F12" s="119">
        <f>MEDIAN(F2:F8)</f>
        <v>83169</v>
      </c>
      <c r="G12" s="119">
        <f>MEDIAN(G2:G8)</f>
        <v>62042</v>
      </c>
      <c r="H12" s="50">
        <f t="shared" si="2"/>
        <v>0.89516361747561612</v>
      </c>
      <c r="I12" s="131">
        <f t="shared" si="3"/>
        <v>0.5</v>
      </c>
      <c r="J12" s="67">
        <f>(G12/G10)-1</f>
        <v>0.2615290768605123</v>
      </c>
      <c r="K12" s="29"/>
      <c r="L12" s="29"/>
      <c r="M12" s="29"/>
      <c r="N12" s="29"/>
    </row>
    <row r="13" spans="1:14">
      <c r="A13" s="24" t="s">
        <v>24</v>
      </c>
      <c r="B13" s="142"/>
      <c r="C13" s="39">
        <v>75</v>
      </c>
      <c r="D13" s="121">
        <f>VLOOKUP(C13,'Curr Pay Plan'!$A$2:$D$100,2)</f>
        <v>57033.87</v>
      </c>
      <c r="E13" s="121">
        <f>VLOOKUP(C13,'Curr Pay Plan'!$A$2:$D$100,3)</f>
        <v>68810.617609410518</v>
      </c>
      <c r="F13" s="121">
        <f>VLOOKUP(C13,'Curr Pay Plan'!$A$2:$D$100,4)</f>
        <v>80587.36521882104</v>
      </c>
      <c r="G13" s="124"/>
      <c r="H13" s="52"/>
      <c r="I13" s="53"/>
      <c r="J13" s="19"/>
      <c r="K13" s="29"/>
      <c r="L13" s="29"/>
      <c r="M13" s="29"/>
      <c r="N13" s="29"/>
    </row>
    <row r="14" spans="1:14">
      <c r="A14" s="23" t="s">
        <v>25</v>
      </c>
      <c r="B14" s="142"/>
      <c r="C14" s="39"/>
      <c r="D14" s="123"/>
      <c r="E14" s="123"/>
      <c r="F14" s="123"/>
      <c r="G14" s="125"/>
      <c r="H14" s="50"/>
      <c r="I14" s="51"/>
      <c r="J14" s="61"/>
    </row>
    <row r="15" spans="1:14" ht="28.9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324"/>
    </row>
    <row r="16" spans="1:14">
      <c r="A16" s="31" t="s">
        <v>188</v>
      </c>
      <c r="B16" s="138"/>
      <c r="C16" s="34"/>
      <c r="D16" s="293">
        <v>38385</v>
      </c>
      <c r="E16" s="293">
        <v>45498</v>
      </c>
      <c r="F16" s="293">
        <v>53949</v>
      </c>
      <c r="G16" s="293">
        <v>38385</v>
      </c>
      <c r="H16" s="43">
        <f t="shared" ref="H16" si="4">G16/E16</f>
        <v>0.84366345773440587</v>
      </c>
      <c r="I16" s="51">
        <f t="shared" ref="I16" si="5">(F16/D16)-1</f>
        <v>0.40547088706525991</v>
      </c>
      <c r="J16" s="15" t="s">
        <v>175</v>
      </c>
      <c r="K16" s="29"/>
      <c r="L16" s="29"/>
      <c r="M16" s="29"/>
      <c r="N16" s="29"/>
    </row>
    <row r="17" spans="1:14">
      <c r="A17" s="31" t="s">
        <v>29</v>
      </c>
      <c r="B17" s="138"/>
      <c r="C17" s="34"/>
      <c r="D17" s="300">
        <v>33400</v>
      </c>
      <c r="E17" s="300">
        <v>44255</v>
      </c>
      <c r="F17" s="300">
        <v>55110</v>
      </c>
      <c r="G17" s="292">
        <v>43679</v>
      </c>
      <c r="H17" s="43">
        <f t="shared" ref="H17:H22" si="6">G17/E17</f>
        <v>0.98698452152299176</v>
      </c>
      <c r="I17" s="51">
        <f t="shared" ref="I17:I22" si="7">(F17/D17)-1</f>
        <v>0.64999999999999991</v>
      </c>
      <c r="J17" s="15" t="s">
        <v>1275</v>
      </c>
      <c r="K17" s="29"/>
      <c r="L17" s="29"/>
      <c r="M17" s="29"/>
      <c r="N17" s="29"/>
    </row>
    <row r="18" spans="1:14">
      <c r="A18" s="31" t="s">
        <v>189</v>
      </c>
      <c r="B18" s="138"/>
      <c r="C18" s="34"/>
      <c r="D18" s="292">
        <v>32318</v>
      </c>
      <c r="E18" s="292">
        <v>41205</v>
      </c>
      <c r="F18" s="292">
        <v>50093</v>
      </c>
      <c r="G18" s="292">
        <v>35404</v>
      </c>
      <c r="H18" s="43">
        <f t="shared" si="6"/>
        <v>0.85921611454920521</v>
      </c>
      <c r="I18" s="51">
        <f t="shared" si="7"/>
        <v>0.55000309425088179</v>
      </c>
      <c r="J18" s="15" t="s">
        <v>295</v>
      </c>
      <c r="K18" s="29"/>
      <c r="L18" s="29"/>
      <c r="M18" s="29"/>
      <c r="N18" s="29"/>
    </row>
    <row r="19" spans="1:14">
      <c r="A19" s="31" t="s">
        <v>32</v>
      </c>
      <c r="B19" s="138"/>
      <c r="C19" s="34"/>
      <c r="D19" s="293">
        <v>48245</v>
      </c>
      <c r="E19" s="293">
        <v>61753</v>
      </c>
      <c r="F19" s="293">
        <v>75262</v>
      </c>
      <c r="G19" s="293">
        <v>58279</v>
      </c>
      <c r="H19" s="43">
        <f t="shared" si="6"/>
        <v>0.94374362379155674</v>
      </c>
      <c r="I19" s="51">
        <f t="shared" si="7"/>
        <v>0.55999585449269351</v>
      </c>
      <c r="J19" s="15" t="s">
        <v>1253</v>
      </c>
      <c r="K19" s="29"/>
      <c r="L19" s="29"/>
      <c r="M19" s="29"/>
      <c r="N19" s="29"/>
    </row>
    <row r="20" spans="1:14">
      <c r="A20" s="31" t="s">
        <v>33</v>
      </c>
      <c r="B20" s="138"/>
      <c r="C20" s="34"/>
      <c r="D20" s="292">
        <v>45624</v>
      </c>
      <c r="E20" s="292">
        <v>57035</v>
      </c>
      <c r="F20" s="292">
        <v>68446</v>
      </c>
      <c r="G20" s="292">
        <v>54818</v>
      </c>
      <c r="H20" s="43">
        <f t="shared" si="6"/>
        <v>0.96112913123520649</v>
      </c>
      <c r="I20" s="51">
        <f t="shared" si="7"/>
        <v>0.50021918288620015</v>
      </c>
      <c r="J20" s="15" t="s">
        <v>175</v>
      </c>
      <c r="K20" s="29"/>
      <c r="L20" s="29"/>
      <c r="M20" s="29"/>
      <c r="N20" s="29"/>
    </row>
    <row r="21" spans="1:14">
      <c r="A21" s="31" t="s">
        <v>34</v>
      </c>
      <c r="B21" s="138"/>
      <c r="C21" s="34"/>
      <c r="D21" s="293">
        <v>41374</v>
      </c>
      <c r="E21" s="293">
        <v>51718</v>
      </c>
      <c r="F21" s="293">
        <v>62061</v>
      </c>
      <c r="G21" s="293">
        <v>44085</v>
      </c>
      <c r="H21" s="43">
        <f t="shared" si="6"/>
        <v>0.85241115279013113</v>
      </c>
      <c r="I21" s="51">
        <f t="shared" si="7"/>
        <v>0.5</v>
      </c>
      <c r="J21" s="15" t="s">
        <v>1276</v>
      </c>
      <c r="K21" s="29"/>
      <c r="L21" s="29"/>
      <c r="M21" s="29"/>
      <c r="N21" s="29"/>
    </row>
    <row r="22" spans="1:14">
      <c r="A22" s="31" t="s">
        <v>35</v>
      </c>
      <c r="B22" s="138"/>
      <c r="C22" s="34"/>
      <c r="D22" s="119"/>
      <c r="E22" s="119"/>
      <c r="F22" s="119"/>
      <c r="G22" s="117"/>
      <c r="H22" s="43" t="e">
        <f t="shared" si="6"/>
        <v>#DIV/0!</v>
      </c>
      <c r="I22" s="51" t="e">
        <f t="shared" si="7"/>
        <v>#DIV/0!</v>
      </c>
      <c r="J22" s="15" t="s">
        <v>1277</v>
      </c>
      <c r="K22" s="29"/>
      <c r="L22" s="29"/>
      <c r="M22" s="29"/>
      <c r="N22" s="29"/>
    </row>
    <row r="23" spans="1:14" ht="4.9000000000000004" customHeight="1">
      <c r="A23" s="56"/>
      <c r="B23" s="139"/>
      <c r="C23" s="36"/>
      <c r="D23" s="120"/>
      <c r="E23" s="120"/>
      <c r="F23" s="120"/>
      <c r="G23" s="120"/>
      <c r="H23" s="57"/>
      <c r="I23" s="58"/>
      <c r="J23" s="59"/>
      <c r="K23" s="29"/>
      <c r="L23" s="29"/>
      <c r="M23" s="29"/>
      <c r="N23" s="29"/>
    </row>
    <row r="24" spans="1:14">
      <c r="A24" s="4" t="s">
        <v>198</v>
      </c>
      <c r="B24" s="140"/>
      <c r="C24" s="37">
        <v>63</v>
      </c>
      <c r="D24" s="121">
        <f>VLOOKUP(C24,'Curr Pay Plan'!$A$2:$D$100,2)</f>
        <v>31534.720000000001</v>
      </c>
      <c r="E24" s="121">
        <f>VLOOKUP(C24,'Curr Pay Plan'!$A$2:$D$100,3)</f>
        <v>38046.226905868913</v>
      </c>
      <c r="F24" s="121">
        <f>VLOOKUP(C24,'Curr Pay Plan'!$A$2:$D$100,4)</f>
        <v>44557.733811737831</v>
      </c>
      <c r="G24" s="122">
        <v>33959</v>
      </c>
      <c r="H24" s="47">
        <f t="shared" ref="H24:H26" si="8">G24/E24</f>
        <v>0.89257208300888236</v>
      </c>
      <c r="I24" s="48">
        <f t="shared" ref="I24:I26" si="9">(F24/D24)-1</f>
        <v>0.41297382097376567</v>
      </c>
      <c r="J24" s="60"/>
      <c r="K24" s="7"/>
      <c r="L24" s="7"/>
      <c r="M24" s="7"/>
      <c r="N24" s="7"/>
    </row>
    <row r="25" spans="1:14">
      <c r="A25" s="12" t="s">
        <v>11</v>
      </c>
      <c r="B25" s="141">
        <f>D25*104%</f>
        <v>41486.639999999999</v>
      </c>
      <c r="C25" s="55">
        <f>(D25/D24)-1</f>
        <v>0.26498665597791882</v>
      </c>
      <c r="D25" s="119">
        <f>AVERAGE(D16:D22)</f>
        <v>39891</v>
      </c>
      <c r="E25" s="119">
        <f>AVERAGE(E16:E22)</f>
        <v>50244</v>
      </c>
      <c r="F25" s="119">
        <f>AVERAGE(F16:F22)</f>
        <v>60820.166666666664</v>
      </c>
      <c r="G25" s="119">
        <f>AVERAGE(G16:G22)</f>
        <v>45775</v>
      </c>
      <c r="H25" s="50">
        <f t="shared" si="8"/>
        <v>0.91105405620571611</v>
      </c>
      <c r="I25" s="131">
        <f t="shared" si="9"/>
        <v>0.52465886206579593</v>
      </c>
      <c r="J25" s="67">
        <f>(G25/G24)-1</f>
        <v>0.34794899732029805</v>
      </c>
      <c r="K25" s="29"/>
      <c r="L25" s="29"/>
      <c r="M25" s="29"/>
      <c r="N25" s="29"/>
    </row>
    <row r="26" spans="1:14">
      <c r="A26" s="54" t="s">
        <v>21</v>
      </c>
      <c r="B26" s="141">
        <f>D26*104%</f>
        <v>41474.68</v>
      </c>
      <c r="C26" s="55">
        <f>(D26/D24)-1</f>
        <v>0.26462197856838432</v>
      </c>
      <c r="D26" s="119">
        <f>MEDIAN(D16:D22)</f>
        <v>39879.5</v>
      </c>
      <c r="E26" s="119">
        <f>MEDIAN(E16:E22)</f>
        <v>48608</v>
      </c>
      <c r="F26" s="119">
        <f>MEDIAN(F16:F22)</f>
        <v>58585.5</v>
      </c>
      <c r="G26" s="119">
        <f>MEDIAN(G16:G22)</f>
        <v>43882</v>
      </c>
      <c r="H26" s="50">
        <f t="shared" si="8"/>
        <v>0.90277320605661615</v>
      </c>
      <c r="I26" s="131">
        <f t="shared" si="9"/>
        <v>0.46906305244549196</v>
      </c>
      <c r="J26" s="67">
        <f>(G26/G24)-1</f>
        <v>0.29220530639889275</v>
      </c>
      <c r="K26" s="29"/>
      <c r="L26" s="29"/>
      <c r="M26" s="29"/>
      <c r="N26" s="29"/>
    </row>
    <row r="27" spans="1:14">
      <c r="A27" s="24" t="s">
        <v>24</v>
      </c>
      <c r="B27" s="142"/>
      <c r="C27" s="39">
        <v>68</v>
      </c>
      <c r="D27" s="121">
        <f>VLOOKUP(C27,'Curr Pay Plan'!$A$2:$D$100,2)</f>
        <v>40366.44</v>
      </c>
      <c r="E27" s="121">
        <f>VLOOKUP(C27,'Curr Pay Plan'!$A$2:$D$100,3)</f>
        <v>48701.581482954134</v>
      </c>
      <c r="F27" s="121">
        <f>VLOOKUP(C27,'Curr Pay Plan'!$A$2:$D$100,4)</f>
        <v>57036.722965908259</v>
      </c>
      <c r="G27" s="124"/>
      <c r="H27" s="52"/>
      <c r="I27" s="53"/>
      <c r="J27" s="19"/>
      <c r="K27" s="29"/>
      <c r="L27" s="29"/>
      <c r="M27" s="29"/>
      <c r="N27" s="29"/>
    </row>
    <row r="28" spans="1:14">
      <c r="A28" s="23" t="s">
        <v>25</v>
      </c>
      <c r="B28" s="142"/>
      <c r="C28" s="39"/>
      <c r="D28" s="127"/>
      <c r="E28" s="127"/>
      <c r="F28" s="127"/>
      <c r="G28" s="128"/>
      <c r="H28" s="50"/>
      <c r="I28" s="51"/>
      <c r="J28" s="61"/>
    </row>
    <row r="29" spans="1:14" ht="28.9" customHeight="1">
      <c r="A29" s="322"/>
      <c r="B29" s="323"/>
      <c r="C29" s="323"/>
      <c r="D29" s="325"/>
      <c r="E29" s="325"/>
      <c r="F29" s="325"/>
      <c r="G29" s="325"/>
      <c r="H29" s="323"/>
      <c r="I29" s="323"/>
      <c r="J29" s="324"/>
    </row>
    <row r="30" spans="1:14">
      <c r="A30" s="31" t="s">
        <v>188</v>
      </c>
      <c r="B30" s="138"/>
      <c r="C30" s="34"/>
      <c r="D30" s="293">
        <v>56202</v>
      </c>
      <c r="E30" s="293">
        <v>66675</v>
      </c>
      <c r="F30" s="293">
        <v>79122</v>
      </c>
      <c r="G30" s="293">
        <v>77205</v>
      </c>
      <c r="H30" s="43">
        <f t="shared" ref="H30:H36" si="10">G30/E30</f>
        <v>1.1579302587176603</v>
      </c>
      <c r="I30" s="51">
        <f t="shared" ref="I30:I36" si="11">(F30/D30)-1</f>
        <v>0.40781466851713466</v>
      </c>
      <c r="J30" s="15" t="s">
        <v>65</v>
      </c>
      <c r="K30" s="29"/>
      <c r="L30" s="29"/>
      <c r="M30" s="29"/>
      <c r="N30" s="29"/>
    </row>
    <row r="31" spans="1:14">
      <c r="A31" s="31" t="s">
        <v>29</v>
      </c>
      <c r="B31" s="138"/>
      <c r="C31" s="34"/>
      <c r="D31" s="300">
        <v>69443</v>
      </c>
      <c r="E31" s="300">
        <v>92012</v>
      </c>
      <c r="F31" s="300">
        <v>114582</v>
      </c>
      <c r="G31" s="292">
        <v>106533</v>
      </c>
      <c r="H31" s="43">
        <f t="shared" si="10"/>
        <v>1.1578163717775942</v>
      </c>
      <c r="I31" s="51">
        <f t="shared" si="11"/>
        <v>0.65001512031450259</v>
      </c>
      <c r="J31" s="15" t="s">
        <v>65</v>
      </c>
      <c r="K31" s="29"/>
      <c r="L31" s="29"/>
      <c r="M31" s="29"/>
      <c r="N31" s="29"/>
    </row>
    <row r="32" spans="1:14">
      <c r="A32" s="31" t="s">
        <v>189</v>
      </c>
      <c r="B32" s="138"/>
      <c r="C32" s="34"/>
      <c r="D32" s="292">
        <v>58267</v>
      </c>
      <c r="E32" s="292">
        <v>74291</v>
      </c>
      <c r="F32" s="292">
        <v>90314</v>
      </c>
      <c r="G32" s="292">
        <v>85154</v>
      </c>
      <c r="H32" s="43">
        <f t="shared" si="10"/>
        <v>1.1462222880295057</v>
      </c>
      <c r="I32" s="51">
        <f t="shared" si="11"/>
        <v>0.55000257435598199</v>
      </c>
      <c r="J32" s="15" t="s">
        <v>65</v>
      </c>
      <c r="K32" s="29"/>
      <c r="L32" s="29"/>
      <c r="M32" s="29"/>
      <c r="N32" s="29"/>
    </row>
    <row r="33" spans="1:14">
      <c r="A33" s="31" t="s">
        <v>32</v>
      </c>
      <c r="B33" s="138"/>
      <c r="C33" s="34"/>
      <c r="D33" s="293">
        <v>73570</v>
      </c>
      <c r="E33" s="293">
        <v>94170</v>
      </c>
      <c r="F33" s="293">
        <v>114770</v>
      </c>
      <c r="G33" s="301">
        <v>73830</v>
      </c>
      <c r="H33" s="43">
        <f t="shared" si="10"/>
        <v>0.78400764574705317</v>
      </c>
      <c r="I33" s="51">
        <f t="shared" si="11"/>
        <v>0.56001087399755334</v>
      </c>
      <c r="J33" s="15" t="s">
        <v>65</v>
      </c>
      <c r="K33" s="29"/>
      <c r="L33" s="29"/>
      <c r="M33" s="29"/>
      <c r="N33" s="29"/>
    </row>
    <row r="34" spans="1:14">
      <c r="A34" s="31" t="s">
        <v>33</v>
      </c>
      <c r="B34" s="138"/>
      <c r="C34" s="34"/>
      <c r="D34" s="292">
        <v>74780</v>
      </c>
      <c r="E34" s="292">
        <v>93475</v>
      </c>
      <c r="F34" s="292">
        <v>112169</v>
      </c>
      <c r="G34" s="292">
        <v>85744</v>
      </c>
      <c r="H34" s="43">
        <f t="shared" si="10"/>
        <v>0.91729339395560305</v>
      </c>
      <c r="I34" s="51">
        <f t="shared" si="11"/>
        <v>0.49998662744049205</v>
      </c>
      <c r="J34" s="15" t="s">
        <v>65</v>
      </c>
      <c r="K34" s="29"/>
      <c r="L34" s="29"/>
      <c r="M34" s="29"/>
      <c r="N34" s="29"/>
    </row>
    <row r="35" spans="1:14">
      <c r="A35" s="31" t="s">
        <v>34</v>
      </c>
      <c r="B35" s="138"/>
      <c r="C35" s="34"/>
      <c r="D35" s="292">
        <v>67395</v>
      </c>
      <c r="E35" s="292">
        <v>84244</v>
      </c>
      <c r="F35" s="292">
        <v>101093</v>
      </c>
      <c r="G35" s="107">
        <v>68391</v>
      </c>
      <c r="H35" s="43">
        <f t="shared" si="10"/>
        <v>0.81182042638051377</v>
      </c>
      <c r="I35" s="51">
        <f t="shared" si="11"/>
        <v>0.50000741894799328</v>
      </c>
      <c r="J35" s="15" t="s">
        <v>65</v>
      </c>
      <c r="K35" s="29"/>
      <c r="L35" s="29"/>
      <c r="M35" s="29"/>
      <c r="N35" s="29"/>
    </row>
    <row r="36" spans="1:14">
      <c r="A36" s="31" t="s">
        <v>35</v>
      </c>
      <c r="B36" s="138"/>
      <c r="C36" s="34"/>
      <c r="D36" s="302">
        <v>56326</v>
      </c>
      <c r="E36" s="302">
        <v>69737</v>
      </c>
      <c r="F36" s="302">
        <v>83148</v>
      </c>
      <c r="G36" s="293">
        <v>75165</v>
      </c>
      <c r="H36" s="43">
        <f t="shared" si="10"/>
        <v>1.0778352954672556</v>
      </c>
      <c r="I36" s="51">
        <f t="shared" si="11"/>
        <v>0.47619216702766032</v>
      </c>
      <c r="J36" s="15" t="s">
        <v>65</v>
      </c>
      <c r="K36" s="29"/>
      <c r="L36" s="29"/>
      <c r="M36" s="29"/>
      <c r="N36" s="29"/>
    </row>
    <row r="37" spans="1:14" ht="4.9000000000000004" customHeight="1">
      <c r="A37" s="56"/>
      <c r="B37" s="139"/>
      <c r="C37" s="36"/>
      <c r="D37" s="120"/>
      <c r="E37" s="120"/>
      <c r="F37" s="120"/>
      <c r="G37" s="120"/>
      <c r="H37" s="57"/>
      <c r="I37" s="58"/>
      <c r="J37" s="59"/>
      <c r="K37" s="29"/>
      <c r="L37" s="29"/>
      <c r="M37" s="29"/>
      <c r="N37" s="29"/>
    </row>
    <row r="38" spans="1:14">
      <c r="A38" s="4" t="s">
        <v>65</v>
      </c>
      <c r="B38" s="140"/>
      <c r="C38" s="37">
        <v>73</v>
      </c>
      <c r="D38" s="121">
        <f>VLOOKUP(C38,'Curr Pay Plan'!$A$2:$D$100,2)</f>
        <v>51671.32</v>
      </c>
      <c r="E38" s="121">
        <f>VLOOKUP(C38,'Curr Pay Plan'!$A$2:$D$100,3)</f>
        <v>62340.771227579084</v>
      </c>
      <c r="F38" s="121">
        <f>VLOOKUP(C38,'Curr Pay Plan'!$A$2:$D$100,4)</f>
        <v>73010.22245515816</v>
      </c>
      <c r="G38" s="122"/>
      <c r="H38" s="47">
        <f t="shared" ref="H38:H40" si="12">G38/E38</f>
        <v>0</v>
      </c>
      <c r="I38" s="48">
        <f t="shared" ref="I38:I40" si="13">(F38/D38)-1</f>
        <v>0.41297382097376567</v>
      </c>
      <c r="J38" s="60"/>
      <c r="K38" s="7"/>
      <c r="L38" s="7"/>
      <c r="M38" s="7"/>
      <c r="N38" s="7"/>
    </row>
    <row r="39" spans="1:14">
      <c r="A39" s="12" t="s">
        <v>11</v>
      </c>
      <c r="B39" s="141">
        <f>D39*104%</f>
        <v>67746.045714285719</v>
      </c>
      <c r="C39" s="55">
        <f>(D39/D38)-1</f>
        <v>0.26066894694055764</v>
      </c>
      <c r="D39" s="119">
        <f>AVERAGE(D30:D36)</f>
        <v>65140.428571428572</v>
      </c>
      <c r="E39" s="119">
        <f>AVERAGE(E30:E36)</f>
        <v>82086.28571428571</v>
      </c>
      <c r="F39" s="119">
        <f>AVERAGE(F30:F36)</f>
        <v>99314</v>
      </c>
      <c r="G39" s="119">
        <f>AVERAGE(G30:G36)</f>
        <v>81717.428571428565</v>
      </c>
      <c r="H39" s="50">
        <f t="shared" si="12"/>
        <v>0.99550647054319141</v>
      </c>
      <c r="I39" s="131">
        <f t="shared" si="13"/>
        <v>0.52461385621832402</v>
      </c>
      <c r="J39" s="67" t="e">
        <f>(G39/G38)-1</f>
        <v>#DIV/0!</v>
      </c>
      <c r="K39" s="29"/>
      <c r="L39" s="29"/>
      <c r="M39" s="29"/>
      <c r="N39" s="29"/>
    </row>
    <row r="40" spans="1:14">
      <c r="A40" s="54" t="s">
        <v>21</v>
      </c>
      <c r="B40" s="141">
        <f>D40*104%</f>
        <v>70090.8</v>
      </c>
      <c r="C40" s="55">
        <f>(D40/D38)-1</f>
        <v>0.3043018835206841</v>
      </c>
      <c r="D40" s="119">
        <f>MEDIAN(D30:D36)</f>
        <v>67395</v>
      </c>
      <c r="E40" s="119">
        <f>MEDIAN(E30:E36)</f>
        <v>84244</v>
      </c>
      <c r="F40" s="119">
        <f>MEDIAN(F30:F36)</f>
        <v>101093</v>
      </c>
      <c r="G40" s="119">
        <f>MEDIAN(G30:G36)</f>
        <v>77205</v>
      </c>
      <c r="H40" s="50">
        <f t="shared" si="12"/>
        <v>0.91644508807748915</v>
      </c>
      <c r="I40" s="131">
        <f t="shared" si="13"/>
        <v>0.50000741894799328</v>
      </c>
      <c r="J40" s="67" t="e">
        <f>(G40/G38)-1</f>
        <v>#DIV/0!</v>
      </c>
      <c r="K40" s="29"/>
      <c r="L40" s="29"/>
      <c r="M40" s="29"/>
      <c r="N40" s="29"/>
    </row>
    <row r="41" spans="1:14">
      <c r="A41" s="24" t="s">
        <v>24</v>
      </c>
      <c r="B41" s="142"/>
      <c r="C41" s="39">
        <v>78</v>
      </c>
      <c r="D41" s="121">
        <f>VLOOKUP(C41,'Curr Pay Plan'!$A$2:$D$100,2)</f>
        <v>66143.98</v>
      </c>
      <c r="E41" s="121">
        <f>VLOOKUP(C41,'Curr Pay Plan'!$A$2:$D$100,3)</f>
        <v>79801.846077506169</v>
      </c>
      <c r="F41" s="121">
        <f>VLOOKUP(C41,'Curr Pay Plan'!$A$2:$D$100,4)</f>
        <v>93459.712155012356</v>
      </c>
      <c r="G41" s="124"/>
      <c r="H41" s="52"/>
      <c r="I41" s="53"/>
      <c r="J41" s="19"/>
      <c r="K41" s="29"/>
      <c r="L41" s="29"/>
      <c r="M41" s="29"/>
      <c r="N41" s="29"/>
    </row>
    <row r="42" spans="1:14">
      <c r="A42" s="23" t="s">
        <v>25</v>
      </c>
      <c r="B42" s="142"/>
      <c r="C42" s="39"/>
      <c r="D42" s="123"/>
      <c r="E42" s="123"/>
      <c r="F42" s="123"/>
      <c r="G42" s="125"/>
      <c r="H42" s="50"/>
      <c r="I42" s="51"/>
      <c r="J42" s="61"/>
    </row>
    <row r="43" spans="1:14" ht="28.9" customHeight="1">
      <c r="A43" s="322"/>
      <c r="B43" s="323"/>
      <c r="C43" s="323"/>
      <c r="D43" s="323"/>
      <c r="E43" s="323"/>
      <c r="F43" s="323"/>
      <c r="G43" s="323"/>
      <c r="H43" s="323"/>
      <c r="I43" s="323"/>
      <c r="J43" s="324"/>
    </row>
    <row r="44" spans="1:14">
      <c r="A44" s="31" t="s">
        <v>188</v>
      </c>
      <c r="B44" s="138"/>
      <c r="C44" s="34"/>
      <c r="D44" s="293">
        <v>36819</v>
      </c>
      <c r="E44" s="293">
        <v>43650</v>
      </c>
      <c r="F44" s="293">
        <v>51738</v>
      </c>
      <c r="G44" s="293">
        <v>37121</v>
      </c>
      <c r="H44" s="43">
        <f t="shared" ref="H44:H50" si="14">G44/E44</f>
        <v>0.85042382588774346</v>
      </c>
      <c r="I44" s="51">
        <f t="shared" ref="I44:I50" si="15">(F44/D44)-1</f>
        <v>0.40519840299845189</v>
      </c>
      <c r="J44" s="15" t="s">
        <v>176</v>
      </c>
      <c r="K44" s="29"/>
      <c r="L44" s="29"/>
      <c r="M44" s="29"/>
      <c r="N44" s="29"/>
    </row>
    <row r="45" spans="1:14">
      <c r="A45" s="31" t="s">
        <v>29</v>
      </c>
      <c r="B45" s="138"/>
      <c r="C45" s="34"/>
      <c r="D45" s="293">
        <v>31804</v>
      </c>
      <c r="E45" s="293">
        <v>42140</v>
      </c>
      <c r="F45" s="293">
        <v>52477</v>
      </c>
      <c r="G45" s="293">
        <v>34766</v>
      </c>
      <c r="H45" s="43">
        <f t="shared" si="14"/>
        <v>0.82501186521120073</v>
      </c>
      <c r="I45" s="51">
        <f t="shared" si="15"/>
        <v>0.65001257703433524</v>
      </c>
      <c r="J45" s="15" t="s">
        <v>176</v>
      </c>
      <c r="K45" s="29"/>
      <c r="L45" s="29"/>
      <c r="M45" s="29"/>
      <c r="N45" s="29"/>
    </row>
    <row r="46" spans="1:14">
      <c r="A46" s="31" t="s">
        <v>189</v>
      </c>
      <c r="B46" s="138"/>
      <c r="C46" s="34"/>
      <c r="D46" s="293">
        <v>29708</v>
      </c>
      <c r="E46" s="293">
        <v>37878</v>
      </c>
      <c r="F46" s="293">
        <v>46047</v>
      </c>
      <c r="G46" s="293">
        <v>32281</v>
      </c>
      <c r="H46" s="43">
        <f t="shared" si="14"/>
        <v>0.85223612651143144</v>
      </c>
      <c r="I46" s="51">
        <f t="shared" si="15"/>
        <v>0.54998653561330291</v>
      </c>
      <c r="J46" s="15" t="s">
        <v>176</v>
      </c>
      <c r="K46" s="29"/>
      <c r="L46" s="29"/>
      <c r="M46" s="29"/>
      <c r="N46" s="29"/>
    </row>
    <row r="47" spans="1:14">
      <c r="A47" s="31" t="s">
        <v>32</v>
      </c>
      <c r="B47" s="138"/>
      <c r="C47" s="34"/>
      <c r="D47" s="295">
        <v>31637</v>
      </c>
      <c r="E47" s="295">
        <v>40496</v>
      </c>
      <c r="F47" s="295">
        <v>49354</v>
      </c>
      <c r="G47" s="301">
        <v>39479</v>
      </c>
      <c r="H47" s="43">
        <f t="shared" si="14"/>
        <v>0.97488640853417619</v>
      </c>
      <c r="I47" s="51">
        <f t="shared" si="15"/>
        <v>0.56000885039668735</v>
      </c>
      <c r="J47" s="15" t="s">
        <v>176</v>
      </c>
      <c r="K47" s="29"/>
      <c r="L47" s="29"/>
      <c r="M47" s="29"/>
      <c r="N47" s="29"/>
    </row>
    <row r="48" spans="1:14">
      <c r="A48" s="31" t="s">
        <v>33</v>
      </c>
      <c r="B48" s="138"/>
      <c r="C48" s="34"/>
      <c r="D48" s="293">
        <v>33939</v>
      </c>
      <c r="E48" s="293">
        <v>42413</v>
      </c>
      <c r="F48" s="293">
        <v>50887</v>
      </c>
      <c r="G48" s="293">
        <v>35490</v>
      </c>
      <c r="H48" s="43">
        <f t="shared" si="14"/>
        <v>0.83677174451229575</v>
      </c>
      <c r="I48" s="51">
        <f t="shared" si="15"/>
        <v>0.49936651050413983</v>
      </c>
      <c r="J48" s="15" t="s">
        <v>177</v>
      </c>
      <c r="K48" s="29"/>
      <c r="L48" s="29"/>
      <c r="M48" s="29"/>
      <c r="N48" s="29"/>
    </row>
    <row r="49" spans="1:14">
      <c r="A49" s="31" t="s">
        <v>34</v>
      </c>
      <c r="B49" s="138"/>
      <c r="C49" s="34"/>
      <c r="D49" s="293">
        <v>37528</v>
      </c>
      <c r="E49" s="293">
        <v>46910</v>
      </c>
      <c r="F49" s="293">
        <v>56292</v>
      </c>
      <c r="G49" s="117"/>
      <c r="H49" s="43"/>
      <c r="I49" s="51">
        <f t="shared" si="15"/>
        <v>0.5</v>
      </c>
      <c r="J49" s="15" t="s">
        <v>177</v>
      </c>
      <c r="K49" s="29"/>
      <c r="L49" s="29"/>
      <c r="M49" s="29"/>
      <c r="N49" s="29"/>
    </row>
    <row r="50" spans="1:14">
      <c r="A50" s="31" t="s">
        <v>35</v>
      </c>
      <c r="B50" s="138"/>
      <c r="C50" s="34"/>
      <c r="D50" s="302">
        <v>28447</v>
      </c>
      <c r="E50" s="302">
        <v>35220</v>
      </c>
      <c r="F50" s="302">
        <v>41993</v>
      </c>
      <c r="G50" s="293">
        <v>31439</v>
      </c>
      <c r="H50" s="43">
        <f t="shared" si="14"/>
        <v>0.89264622373651337</v>
      </c>
      <c r="I50" s="51">
        <f t="shared" si="15"/>
        <v>0.47618378036348297</v>
      </c>
      <c r="J50" s="15" t="s">
        <v>176</v>
      </c>
      <c r="K50" s="29"/>
      <c r="L50" s="29"/>
      <c r="M50" s="29"/>
      <c r="N50" s="29"/>
    </row>
    <row r="51" spans="1:14" ht="4.9000000000000004" customHeight="1">
      <c r="A51" s="56"/>
      <c r="B51" s="139"/>
      <c r="C51" s="36"/>
      <c r="D51" s="120"/>
      <c r="E51" s="120"/>
      <c r="F51" s="120"/>
      <c r="G51" s="120"/>
      <c r="H51" s="57"/>
      <c r="I51" s="58"/>
      <c r="J51" s="59"/>
      <c r="K51" s="29"/>
      <c r="L51" s="29"/>
      <c r="M51" s="29"/>
      <c r="N51" s="29"/>
    </row>
    <row r="52" spans="1:14">
      <c r="A52" s="4" t="s">
        <v>38</v>
      </c>
      <c r="B52" s="140"/>
      <c r="C52" s="37">
        <v>62</v>
      </c>
      <c r="D52" s="121">
        <f>VLOOKUP(C52,'Curr Pay Plan'!$A$2:$D$100,2)</f>
        <v>30014.34</v>
      </c>
      <c r="E52" s="121">
        <f>VLOOKUP(C52,'Curr Pay Plan'!$A$2:$D$100,3)</f>
        <v>36211.908336902867</v>
      </c>
      <c r="F52" s="121">
        <f>VLOOKUP(C52,'Curr Pay Plan'!$A$2:$D$100,4)</f>
        <v>42409.476673805737</v>
      </c>
      <c r="G52" s="122">
        <v>35111</v>
      </c>
      <c r="H52" s="47">
        <f t="shared" ref="H52:H54" si="16">G52/E52</f>
        <v>0.96959816846269453</v>
      </c>
      <c r="I52" s="48">
        <f t="shared" ref="I52:I54" si="17">(F52/D52)-1</f>
        <v>0.41297382097376567</v>
      </c>
      <c r="J52" s="60"/>
      <c r="K52" s="7"/>
      <c r="L52" s="7"/>
      <c r="M52" s="7"/>
      <c r="N52" s="7"/>
    </row>
    <row r="53" spans="1:14">
      <c r="A53" s="12" t="s">
        <v>11</v>
      </c>
      <c r="B53" s="141">
        <f>D53*104%</f>
        <v>34153.897142857146</v>
      </c>
      <c r="C53" s="55">
        <f>(D53/D52)-1</f>
        <v>9.4153185253639249E-2</v>
      </c>
      <c r="D53" s="119">
        <f>AVERAGE(D44:D50)</f>
        <v>32840.285714285717</v>
      </c>
      <c r="E53" s="119">
        <f>AVERAGE(E44:E50)</f>
        <v>41243.857142857145</v>
      </c>
      <c r="F53" s="119">
        <f>AVERAGE(F44:F50)</f>
        <v>49826.857142857145</v>
      </c>
      <c r="G53" s="119">
        <f>AVERAGE(G44:G50)</f>
        <v>35096</v>
      </c>
      <c r="H53" s="50">
        <f t="shared" si="16"/>
        <v>0.8509388411088058</v>
      </c>
      <c r="I53" s="131">
        <f t="shared" si="17"/>
        <v>0.51724797939812595</v>
      </c>
      <c r="J53" s="67">
        <f>(G53/G52)-1</f>
        <v>-4.2721654182453772E-4</v>
      </c>
      <c r="K53" s="29"/>
      <c r="L53" s="29"/>
      <c r="M53" s="29"/>
      <c r="N53" s="29"/>
    </row>
    <row r="54" spans="1:14">
      <c r="A54" s="54" t="s">
        <v>21</v>
      </c>
      <c r="B54" s="141">
        <f>D54*104%</f>
        <v>33076.160000000003</v>
      </c>
      <c r="C54" s="55">
        <f>(D54/D52)-1</f>
        <v>5.962683170777705E-2</v>
      </c>
      <c r="D54" s="119">
        <f>MEDIAN(D44:D50)</f>
        <v>31804</v>
      </c>
      <c r="E54" s="119">
        <f>MEDIAN(E44:E50)</f>
        <v>42140</v>
      </c>
      <c r="F54" s="119">
        <f>MEDIAN(F44:F50)</f>
        <v>50887</v>
      </c>
      <c r="G54" s="119">
        <f>MEDIAN(G44:G50)</f>
        <v>35128</v>
      </c>
      <c r="H54" s="50">
        <f t="shared" si="16"/>
        <v>0.83360227812055054</v>
      </c>
      <c r="I54" s="131">
        <f t="shared" si="17"/>
        <v>0.60001886555150286</v>
      </c>
      <c r="J54" s="67">
        <f>(G54/G52)-1</f>
        <v>4.8417874740103173E-4</v>
      </c>
      <c r="K54" s="29"/>
      <c r="L54" s="29"/>
      <c r="M54" s="29"/>
      <c r="N54" s="29"/>
    </row>
    <row r="55" spans="1:14">
      <c r="A55" s="24" t="s">
        <v>24</v>
      </c>
      <c r="B55" s="142"/>
      <c r="C55" s="39">
        <v>65</v>
      </c>
      <c r="D55" s="121">
        <f>VLOOKUP(C55,'Curr Pay Plan'!$A$2:$D$100,2)</f>
        <v>34807.94</v>
      </c>
      <c r="E55" s="121">
        <f>VLOOKUP(C55,'Curr Pay Plan'!$A$2:$D$100,3)</f>
        <v>41995.323991012789</v>
      </c>
      <c r="F55" s="121">
        <f>VLOOKUP(C55,'Curr Pay Plan'!$A$2:$D$100,4)</f>
        <v>49182.707982025575</v>
      </c>
      <c r="G55" s="124"/>
      <c r="H55" s="52"/>
      <c r="I55" s="53"/>
      <c r="J55" s="19"/>
      <c r="K55" s="29"/>
      <c r="L55" s="29"/>
      <c r="M55" s="29"/>
      <c r="N55" s="29"/>
    </row>
    <row r="56" spans="1:14">
      <c r="A56" s="23" t="s">
        <v>25</v>
      </c>
      <c r="B56" s="142"/>
      <c r="C56" s="39"/>
      <c r="D56" s="123"/>
      <c r="E56" s="123"/>
      <c r="F56" s="123"/>
      <c r="G56" s="125"/>
      <c r="H56" s="50"/>
      <c r="I56" s="51"/>
      <c r="J56" s="61"/>
    </row>
    <row r="57" spans="1:14" ht="28.9" customHeight="1">
      <c r="A57" s="322"/>
      <c r="B57" s="323"/>
      <c r="C57" s="323"/>
      <c r="D57" s="323"/>
      <c r="E57" s="323"/>
      <c r="F57" s="323"/>
      <c r="G57" s="323"/>
      <c r="H57" s="323"/>
      <c r="I57" s="323"/>
      <c r="J57" s="324"/>
    </row>
  </sheetData>
  <mergeCells count="4">
    <mergeCell ref="A15:J15"/>
    <mergeCell ref="A29:J29"/>
    <mergeCell ref="A43:J43"/>
    <mergeCell ref="A57:J57"/>
  </mergeCells>
  <printOptions horizontalCentered="1"/>
  <pageMargins left="0.45" right="0.45" top="1" bottom="0.5" header="0.3" footer="0.3"/>
  <pageSetup orientation="landscape" horizontalDpi="4294967293" r:id="rId1"/>
  <headerFooter>
    <oddHeader>&amp;C
&amp;"-,Bold"&amp;16Elections - Register of Deeds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9"/>
  <sheetViews>
    <sheetView zoomScaleNormal="100" workbookViewId="0">
      <pane ySplit="1" topLeftCell="A2" activePane="bottomLeft" state="frozen"/>
      <selection pane="bottomLeft" activeCell="D103" sqref="D103"/>
    </sheetView>
  </sheetViews>
  <sheetFormatPr defaultColWidth="8.85546875" defaultRowHeight="15"/>
  <cols>
    <col min="1" max="1" width="29" style="14" bestFit="1" customWidth="1"/>
    <col min="2" max="2" width="8.42578125" style="14" customWidth="1"/>
    <col min="3" max="3" width="7.28515625" style="11" customWidth="1"/>
    <col min="4" max="6" width="7.7109375" style="6" bestFit="1" customWidth="1"/>
    <col min="7" max="7" width="7.7109375" style="7" bestFit="1" customWidth="1"/>
    <col min="8" max="8" width="7.7109375" style="11" customWidth="1"/>
    <col min="9" max="9" width="8.28515625" style="11" customWidth="1"/>
    <col min="10" max="10" width="27.5703125" style="14" bestFit="1" customWidth="1"/>
    <col min="11" max="16384" width="8.85546875" style="6"/>
  </cols>
  <sheetData>
    <row r="1" spans="1:14" s="11" customFormat="1">
      <c r="A1" s="10" t="s">
        <v>18</v>
      </c>
      <c r="B1" s="137">
        <v>0.04</v>
      </c>
      <c r="C1" s="10" t="s">
        <v>14</v>
      </c>
      <c r="D1" s="65" t="s">
        <v>15</v>
      </c>
      <c r="E1" s="65" t="s">
        <v>13</v>
      </c>
      <c r="F1" s="65" t="s">
        <v>16</v>
      </c>
      <c r="G1" s="65" t="s">
        <v>19</v>
      </c>
      <c r="H1" s="63" t="s">
        <v>12</v>
      </c>
      <c r="I1" s="64" t="s">
        <v>17</v>
      </c>
      <c r="J1" s="10" t="s">
        <v>20</v>
      </c>
    </row>
    <row r="2" spans="1:14">
      <c r="A2" s="31" t="s">
        <v>188</v>
      </c>
      <c r="B2" s="143"/>
      <c r="C2" s="34"/>
      <c r="D2" s="297">
        <v>53883</v>
      </c>
      <c r="E2" s="297">
        <v>63933</v>
      </c>
      <c r="F2" s="297">
        <v>75849</v>
      </c>
      <c r="G2" s="7">
        <v>66768</v>
      </c>
      <c r="H2" s="43">
        <f t="shared" ref="H2" si="0">G2/E2</f>
        <v>1.0443432968889306</v>
      </c>
      <c r="I2" s="51">
        <f t="shared" ref="I2" si="1">(F2/D2)-1</f>
        <v>0.4076610433717498</v>
      </c>
      <c r="J2" s="15" t="s">
        <v>301</v>
      </c>
      <c r="K2" s="29"/>
      <c r="L2" s="29"/>
      <c r="M2" s="29"/>
      <c r="N2" s="29"/>
    </row>
    <row r="3" spans="1:14">
      <c r="A3" s="31" t="s">
        <v>29</v>
      </c>
      <c r="B3" s="143"/>
      <c r="C3" s="34"/>
      <c r="D3" s="304">
        <v>97727</v>
      </c>
      <c r="E3" s="304">
        <v>129488</v>
      </c>
      <c r="F3" s="304">
        <v>161250</v>
      </c>
      <c r="G3" s="305">
        <v>139600</v>
      </c>
      <c r="H3" s="43">
        <f t="shared" ref="H3:H7" si="2">G3/E3</f>
        <v>1.0780921784258002</v>
      </c>
      <c r="I3" s="51">
        <f t="shared" ref="I3:I7" si="3">(F3/D3)-1</f>
        <v>0.65000460466401311</v>
      </c>
      <c r="J3" s="15" t="s">
        <v>102</v>
      </c>
      <c r="K3" s="29"/>
      <c r="L3" s="29"/>
      <c r="M3" s="29"/>
      <c r="N3" s="29"/>
    </row>
    <row r="4" spans="1:14">
      <c r="A4" s="31" t="s">
        <v>189</v>
      </c>
      <c r="B4" s="143"/>
      <c r="C4" s="34"/>
      <c r="D4" s="305">
        <v>75012</v>
      </c>
      <c r="E4" s="305">
        <v>95640</v>
      </c>
      <c r="F4" s="305">
        <v>116269</v>
      </c>
      <c r="G4" s="305">
        <v>92813</v>
      </c>
      <c r="H4" s="43">
        <f t="shared" si="2"/>
        <v>0.97044123797574233</v>
      </c>
      <c r="I4" s="51">
        <f t="shared" si="3"/>
        <v>0.55000533248013661</v>
      </c>
      <c r="J4" s="15" t="s">
        <v>102</v>
      </c>
      <c r="K4" s="29"/>
      <c r="L4" s="29"/>
      <c r="M4" s="29"/>
      <c r="N4" s="29"/>
    </row>
    <row r="5" spans="1:14">
      <c r="A5" s="31" t="s">
        <v>32</v>
      </c>
      <c r="B5" s="143"/>
      <c r="C5" s="34"/>
      <c r="D5" s="296">
        <v>80803</v>
      </c>
      <c r="E5" s="296">
        <v>103427</v>
      </c>
      <c r="F5" s="296">
        <v>126052</v>
      </c>
      <c r="G5" s="307">
        <v>99197</v>
      </c>
      <c r="H5" s="43">
        <f t="shared" si="2"/>
        <v>0.95910158856004724</v>
      </c>
      <c r="I5" s="51">
        <f t="shared" si="3"/>
        <v>0.5599915844708736</v>
      </c>
      <c r="J5" s="41" t="s">
        <v>86</v>
      </c>
      <c r="K5" s="29"/>
      <c r="L5" s="29"/>
      <c r="M5" s="29"/>
      <c r="N5" s="29"/>
    </row>
    <row r="6" spans="1:14">
      <c r="A6" s="31" t="s">
        <v>33</v>
      </c>
      <c r="B6" s="143"/>
      <c r="C6" s="34"/>
      <c r="D6" s="305">
        <v>91094</v>
      </c>
      <c r="E6" s="305">
        <v>113873</v>
      </c>
      <c r="F6" s="305">
        <v>136652</v>
      </c>
      <c r="G6" s="297">
        <v>121671</v>
      </c>
      <c r="H6" s="43">
        <f t="shared" si="2"/>
        <v>1.0684797976693334</v>
      </c>
      <c r="I6" s="51">
        <f t="shared" si="3"/>
        <v>0.50012075438557968</v>
      </c>
      <c r="J6" s="15" t="s">
        <v>102</v>
      </c>
      <c r="K6" s="29"/>
      <c r="L6" s="29"/>
      <c r="M6" s="29"/>
      <c r="N6" s="29"/>
    </row>
    <row r="7" spans="1:14">
      <c r="A7" s="31" t="s">
        <v>34</v>
      </c>
      <c r="B7" s="143"/>
      <c r="C7" s="34"/>
      <c r="D7" s="305">
        <v>64186</v>
      </c>
      <c r="E7" s="305">
        <v>80233</v>
      </c>
      <c r="F7" s="305">
        <v>96279</v>
      </c>
      <c r="G7" s="69">
        <v>70338</v>
      </c>
      <c r="H7" s="43">
        <f t="shared" si="2"/>
        <v>0.87667169369212172</v>
      </c>
      <c r="I7" s="51">
        <f t="shared" si="3"/>
        <v>0.5</v>
      </c>
      <c r="J7" s="15" t="s">
        <v>71</v>
      </c>
      <c r="K7" s="29"/>
      <c r="L7" s="29"/>
      <c r="M7" s="29"/>
      <c r="N7" s="29"/>
    </row>
    <row r="8" spans="1:14">
      <c r="A8" s="31" t="s">
        <v>35</v>
      </c>
      <c r="B8" s="143"/>
      <c r="C8" s="34"/>
      <c r="D8" s="70"/>
      <c r="E8" s="70"/>
      <c r="F8" s="70"/>
      <c r="G8" s="7">
        <v>86806</v>
      </c>
      <c r="H8" s="43"/>
      <c r="I8" s="51"/>
      <c r="J8" s="15" t="s">
        <v>1278</v>
      </c>
      <c r="K8" s="29"/>
      <c r="L8" s="29"/>
      <c r="M8" s="29"/>
      <c r="N8" s="29"/>
    </row>
    <row r="9" spans="1:14" ht="4.9000000000000004" customHeight="1">
      <c r="A9" s="56"/>
      <c r="B9" s="146"/>
      <c r="C9" s="36"/>
      <c r="D9" s="71"/>
      <c r="E9" s="71"/>
      <c r="F9" s="71"/>
      <c r="G9" s="71"/>
      <c r="H9" s="57"/>
      <c r="I9" s="58"/>
      <c r="J9" s="59"/>
      <c r="K9" s="29"/>
      <c r="L9" s="29"/>
      <c r="M9" s="29"/>
      <c r="N9" s="29"/>
    </row>
    <row r="10" spans="1:14">
      <c r="A10" s="4" t="s">
        <v>71</v>
      </c>
      <c r="B10" s="145"/>
      <c r="C10" s="37">
        <v>82</v>
      </c>
      <c r="D10" s="121">
        <f>VLOOKUP(C10,'Curr Pay Plan'!$A$2:$D$100,2)</f>
        <v>80589.63</v>
      </c>
      <c r="E10" s="121">
        <f>VLOOKUP(C10,'Curr Pay Plan'!$A$2:$D$100,3)</f>
        <v>97230.333715981018</v>
      </c>
      <c r="F10" s="121">
        <f>VLOOKUP(C10,'Curr Pay Plan'!$A$2:$D$100,4)</f>
        <v>113871.03743196203</v>
      </c>
      <c r="G10" s="72">
        <v>88955</v>
      </c>
      <c r="H10" s="47">
        <f t="shared" ref="H10:H12" si="4">G10/E10</f>
        <v>0.91488938277066856</v>
      </c>
      <c r="I10" s="48">
        <f t="shared" ref="I10:I12" si="5">(F10/D10)-1</f>
        <v>0.41297382097376589</v>
      </c>
      <c r="J10" s="60"/>
      <c r="K10" s="7"/>
      <c r="L10" s="7"/>
      <c r="M10" s="7"/>
      <c r="N10" s="7"/>
    </row>
    <row r="11" spans="1:14">
      <c r="A11" s="12" t="s">
        <v>11</v>
      </c>
      <c r="B11" s="141">
        <f t="shared" ref="B11:B12" si="6">D11*104%</f>
        <v>80202.2</v>
      </c>
      <c r="C11" s="55">
        <f>(D11/D10)-1</f>
        <v>-4.3084079179914414E-2</v>
      </c>
      <c r="D11" s="119">
        <f>AVERAGE(D2:D8)</f>
        <v>77117.5</v>
      </c>
      <c r="E11" s="119">
        <f>AVERAGE(E2:E8)</f>
        <v>97765.666666666672</v>
      </c>
      <c r="F11" s="119">
        <f>AVERAGE(F2:F8)</f>
        <v>118725.16666666667</v>
      </c>
      <c r="G11" s="119">
        <f>AVERAGE(G2:G8)</f>
        <v>96741.857142857145</v>
      </c>
      <c r="H11" s="50">
        <f t="shared" si="4"/>
        <v>0.98952792366976616</v>
      </c>
      <c r="I11" s="131">
        <f t="shared" si="5"/>
        <v>0.53953598945332337</v>
      </c>
      <c r="J11" s="19"/>
      <c r="K11" s="29"/>
      <c r="L11" s="29"/>
      <c r="M11" s="29"/>
      <c r="N11" s="29"/>
    </row>
    <row r="12" spans="1:14">
      <c r="A12" s="54" t="s">
        <v>21</v>
      </c>
      <c r="B12" s="141">
        <f t="shared" si="6"/>
        <v>81023.8</v>
      </c>
      <c r="C12" s="55">
        <f>(D12/D10)-1</f>
        <v>-3.3281329123858838E-2</v>
      </c>
      <c r="D12" s="119">
        <f>MEDIAN(D2:D8)</f>
        <v>77907.5</v>
      </c>
      <c r="E12" s="119">
        <f>MEDIAN(E2:E8)</f>
        <v>99533.5</v>
      </c>
      <c r="F12" s="119">
        <f>MEDIAN(F2:F8)</f>
        <v>121160.5</v>
      </c>
      <c r="G12" s="119">
        <f>MEDIAN(G2:G8)</f>
        <v>92813</v>
      </c>
      <c r="H12" s="50">
        <f t="shared" si="4"/>
        <v>0.9324800192899878</v>
      </c>
      <c r="I12" s="131">
        <f t="shared" si="5"/>
        <v>0.55518403234605151</v>
      </c>
      <c r="J12" s="19"/>
      <c r="K12" s="29"/>
      <c r="L12" s="29"/>
      <c r="M12" s="29"/>
      <c r="N12" s="29"/>
    </row>
    <row r="13" spans="1:14">
      <c r="A13" s="24" t="s">
        <v>24</v>
      </c>
      <c r="B13" s="116"/>
      <c r="C13" s="39">
        <v>80</v>
      </c>
      <c r="D13" s="121">
        <f>VLOOKUP(C13,'Curr Pay Plan'!$A$2:$D$100,2)</f>
        <v>73010.69</v>
      </c>
      <c r="E13" s="121">
        <f>VLOOKUP(C13,'Curr Pay Plan'!$A$2:$D$100,3)</f>
        <v>88086.44181061555</v>
      </c>
      <c r="F13" s="121">
        <f>VLOOKUP(C13,'Curr Pay Plan'!$A$2:$D$100,4)</f>
        <v>103162.1936212311</v>
      </c>
      <c r="G13" s="124"/>
      <c r="H13" s="52"/>
      <c r="I13" s="134"/>
      <c r="J13" s="19"/>
      <c r="K13" s="29"/>
      <c r="L13" s="29"/>
      <c r="M13" s="29"/>
      <c r="N13" s="29"/>
    </row>
    <row r="14" spans="1:14">
      <c r="A14" s="23" t="s">
        <v>25</v>
      </c>
      <c r="B14" s="116"/>
      <c r="C14" s="39"/>
      <c r="D14" s="9"/>
      <c r="E14" s="9"/>
      <c r="F14" s="9"/>
      <c r="G14" s="8"/>
      <c r="H14" s="50"/>
      <c r="I14" s="51"/>
      <c r="J14" s="61"/>
    </row>
    <row r="15" spans="1:14" ht="28.9" customHeight="1">
      <c r="A15" s="322"/>
      <c r="B15" s="323"/>
      <c r="C15" s="323"/>
      <c r="D15" s="323"/>
      <c r="E15" s="323"/>
      <c r="F15" s="323"/>
      <c r="G15" s="323"/>
      <c r="H15" s="323"/>
      <c r="I15" s="323"/>
      <c r="J15" s="324"/>
    </row>
    <row r="16" spans="1:14">
      <c r="A16" s="31" t="s">
        <v>188</v>
      </c>
      <c r="B16" s="143"/>
      <c r="C16" s="34"/>
      <c r="D16" s="69"/>
      <c r="E16" s="69"/>
      <c r="F16" s="69"/>
      <c r="G16" s="69"/>
      <c r="H16" s="43"/>
      <c r="I16" s="51"/>
      <c r="J16" s="15" t="s">
        <v>299</v>
      </c>
      <c r="K16" s="29"/>
      <c r="L16" s="29"/>
      <c r="M16" s="29"/>
      <c r="N16" s="29"/>
    </row>
    <row r="17" spans="1:14">
      <c r="A17" s="31" t="s">
        <v>29</v>
      </c>
      <c r="B17" s="143"/>
      <c r="C17" s="34"/>
      <c r="D17" s="304">
        <v>54401</v>
      </c>
      <c r="E17" s="304">
        <v>72082</v>
      </c>
      <c r="F17" s="304">
        <v>89763</v>
      </c>
      <c r="G17" s="305">
        <v>66275</v>
      </c>
      <c r="H17" s="43">
        <f t="shared" ref="H17" si="7">G17/E17</f>
        <v>0.91943897228156823</v>
      </c>
      <c r="I17" s="51">
        <f t="shared" ref="I17" si="8">(F17/D17)-1</f>
        <v>0.65002481572029924</v>
      </c>
      <c r="J17" s="15" t="s">
        <v>55</v>
      </c>
      <c r="K17" s="29"/>
      <c r="L17" s="29"/>
      <c r="M17" s="29"/>
      <c r="N17" s="29"/>
    </row>
    <row r="18" spans="1:14">
      <c r="A18" s="31" t="s">
        <v>189</v>
      </c>
      <c r="B18" s="143"/>
      <c r="C18" s="34"/>
      <c r="D18" s="305">
        <v>43394</v>
      </c>
      <c r="E18" s="305">
        <v>55328</v>
      </c>
      <c r="F18" s="305">
        <v>67261</v>
      </c>
      <c r="G18" s="305">
        <v>53527</v>
      </c>
      <c r="H18" s="43">
        <f t="shared" ref="H18:H20" si="9">G18/E18</f>
        <v>0.96744866975130128</v>
      </c>
      <c r="I18" s="51">
        <f t="shared" ref="I18:I20" si="10">(F18/D18)-1</f>
        <v>0.55000691339816554</v>
      </c>
      <c r="J18" s="15" t="s">
        <v>55</v>
      </c>
      <c r="K18" s="29"/>
      <c r="L18" s="29"/>
      <c r="M18" s="29"/>
      <c r="N18" s="29"/>
    </row>
    <row r="19" spans="1:14">
      <c r="A19" s="31" t="s">
        <v>32</v>
      </c>
      <c r="B19" s="143"/>
      <c r="C19" s="34"/>
      <c r="D19" s="296">
        <v>50560</v>
      </c>
      <c r="E19" s="296">
        <v>64718</v>
      </c>
      <c r="F19" s="296">
        <v>78875</v>
      </c>
      <c r="G19" s="307">
        <v>75751</v>
      </c>
      <c r="H19" s="43">
        <f t="shared" si="9"/>
        <v>1.170478074106122</v>
      </c>
      <c r="I19" s="51">
        <f t="shared" si="10"/>
        <v>0.56002768987341778</v>
      </c>
      <c r="J19" s="15" t="s">
        <v>55</v>
      </c>
      <c r="K19" s="29"/>
      <c r="L19" s="29"/>
      <c r="M19" s="29"/>
      <c r="N19" s="29"/>
    </row>
    <row r="20" spans="1:14">
      <c r="A20" s="31" t="s">
        <v>33</v>
      </c>
      <c r="B20" s="143"/>
      <c r="C20" s="34"/>
      <c r="D20" s="305">
        <v>52918</v>
      </c>
      <c r="E20" s="305">
        <v>66153</v>
      </c>
      <c r="F20" s="305">
        <v>79388</v>
      </c>
      <c r="G20" s="305">
        <v>66918</v>
      </c>
      <c r="H20" s="43">
        <f t="shared" si="9"/>
        <v>1.011564101401297</v>
      </c>
      <c r="I20" s="51">
        <f t="shared" si="10"/>
        <v>0.50020786877810952</v>
      </c>
      <c r="J20" s="15" t="s">
        <v>55</v>
      </c>
      <c r="K20" s="29"/>
      <c r="L20" s="29"/>
      <c r="M20" s="29"/>
      <c r="N20" s="29"/>
    </row>
    <row r="21" spans="1:14">
      <c r="A21" s="31" t="s">
        <v>34</v>
      </c>
      <c r="B21" s="143"/>
      <c r="C21" s="34"/>
      <c r="D21" s="7"/>
      <c r="E21" s="7"/>
      <c r="F21" s="7"/>
      <c r="H21" s="43"/>
      <c r="I21" s="51"/>
      <c r="J21" s="15" t="s">
        <v>300</v>
      </c>
      <c r="K21" s="29"/>
      <c r="L21" s="29"/>
      <c r="M21" s="29"/>
      <c r="N21" s="29"/>
    </row>
    <row r="22" spans="1:14">
      <c r="A22" s="31" t="s">
        <v>35</v>
      </c>
      <c r="B22" s="143"/>
      <c r="C22" s="34"/>
      <c r="D22" s="306">
        <v>46073</v>
      </c>
      <c r="E22" s="306">
        <v>57042</v>
      </c>
      <c r="F22" s="306">
        <v>68012</v>
      </c>
      <c r="G22" s="297">
        <v>55503</v>
      </c>
      <c r="H22" s="43">
        <f t="shared" ref="H22" si="11">G22/E22</f>
        <v>0.97301988008835594</v>
      </c>
      <c r="I22" s="51">
        <f t="shared" ref="I22" si="12">(F22/D22)-1</f>
        <v>0.47617910706921629</v>
      </c>
      <c r="J22" s="15" t="s">
        <v>55</v>
      </c>
      <c r="K22" s="29"/>
      <c r="L22" s="29"/>
      <c r="M22" s="29"/>
      <c r="N22" s="29"/>
    </row>
    <row r="23" spans="1:14" ht="4.9000000000000004" customHeight="1">
      <c r="A23" s="56"/>
      <c r="B23" s="146"/>
      <c r="C23" s="36"/>
      <c r="D23" s="71"/>
      <c r="E23" s="71"/>
      <c r="F23" s="71"/>
      <c r="G23" s="71"/>
      <c r="H23" s="57"/>
      <c r="I23" s="58"/>
      <c r="J23" s="59"/>
      <c r="K23" s="29"/>
      <c r="L23" s="29"/>
      <c r="M23" s="29"/>
      <c r="N23" s="29"/>
    </row>
    <row r="24" spans="1:14">
      <c r="A24" s="4" t="s">
        <v>216</v>
      </c>
      <c r="B24" s="145"/>
      <c r="C24" s="37">
        <v>71</v>
      </c>
      <c r="D24" s="121">
        <f>VLOOKUP(C24,'Curr Pay Plan'!$A$2:$D$100,2)</f>
        <v>46811.5</v>
      </c>
      <c r="E24" s="121">
        <f>VLOOKUP(C24,'Curr Pay Plan'!$A$2:$D$100,3)</f>
        <v>56477.462010256721</v>
      </c>
      <c r="F24" s="121">
        <f>VLOOKUP(C24,'Curr Pay Plan'!$A$2:$D$100,4)</f>
        <v>66143.424020513441</v>
      </c>
      <c r="G24" s="72">
        <v>50410</v>
      </c>
      <c r="H24" s="47">
        <f t="shared" ref="H24:H26" si="13">G24/E24</f>
        <v>0.8925684371377236</v>
      </c>
      <c r="I24" s="48">
        <f t="shared" ref="I24:I27" si="14">(F24/D24)-1</f>
        <v>0.41297382097376589</v>
      </c>
      <c r="J24" s="60"/>
      <c r="K24" s="7"/>
      <c r="L24" s="7"/>
      <c r="M24" s="7"/>
      <c r="N24" s="7"/>
    </row>
    <row r="25" spans="1:14">
      <c r="A25" s="12" t="s">
        <v>11</v>
      </c>
      <c r="B25" s="141">
        <f t="shared" ref="B25:B26" si="15">D25*104%</f>
        <v>51447.968000000001</v>
      </c>
      <c r="C25" s="55">
        <f>(D25/D24)-1</f>
        <v>5.6774510536940603E-2</v>
      </c>
      <c r="D25" s="119">
        <f>AVERAGE(D16:D22)</f>
        <v>49469.2</v>
      </c>
      <c r="E25" s="119">
        <f>AVERAGE(E16:E22)</f>
        <v>63064.6</v>
      </c>
      <c r="F25" s="119">
        <f>AVERAGE(F16:F22)</f>
        <v>76659.8</v>
      </c>
      <c r="G25" s="119">
        <f>AVERAGE(G16:G22)</f>
        <v>63594.8</v>
      </c>
      <c r="H25" s="50">
        <f t="shared" si="13"/>
        <v>1.0084072522461096</v>
      </c>
      <c r="I25" s="131">
        <f t="shared" si="14"/>
        <v>0.54964705311587836</v>
      </c>
      <c r="J25" s="19"/>
      <c r="K25" s="29"/>
      <c r="L25" s="29"/>
      <c r="M25" s="29"/>
      <c r="N25" s="29"/>
    </row>
    <row r="26" spans="1:14">
      <c r="A26" s="54" t="s">
        <v>21</v>
      </c>
      <c r="B26" s="141">
        <f t="shared" si="15"/>
        <v>52582.400000000001</v>
      </c>
      <c r="C26" s="55">
        <f>(D26/D24)-1</f>
        <v>8.0076476934086704E-2</v>
      </c>
      <c r="D26" s="119">
        <f>MEDIAN(D16:D22)</f>
        <v>50560</v>
      </c>
      <c r="E26" s="119">
        <f>MEDIAN(E16:E22)</f>
        <v>64718</v>
      </c>
      <c r="F26" s="119">
        <f>MEDIAN(F16:F22)</f>
        <v>78875</v>
      </c>
      <c r="G26" s="119">
        <f>MEDIAN(G16:G22)</f>
        <v>66275</v>
      </c>
      <c r="H26" s="50">
        <f t="shared" si="13"/>
        <v>1.0240582218239129</v>
      </c>
      <c r="I26" s="131">
        <f t="shared" si="14"/>
        <v>0.56002768987341778</v>
      </c>
      <c r="J26" s="19"/>
      <c r="K26" s="29"/>
      <c r="L26" s="29"/>
      <c r="M26" s="29"/>
      <c r="N26" s="29"/>
    </row>
    <row r="27" spans="1:14">
      <c r="A27" s="24" t="s">
        <v>24</v>
      </c>
      <c r="B27" s="116"/>
      <c r="C27" s="39">
        <v>72</v>
      </c>
      <c r="D27" s="121">
        <f>VLOOKUP(C27,'Curr Pay Plan'!$A$2:$D$100,2)</f>
        <v>49181.95</v>
      </c>
      <c r="E27" s="121">
        <f>VLOOKUP(C27,'Curr Pay Plan'!$A$2:$D$100,3)</f>
        <v>59337.378907220329</v>
      </c>
      <c r="F27" s="121">
        <f>VLOOKUP(C27,'Curr Pay Plan'!$A$2:$D$100,4)</f>
        <v>69492.807814440661</v>
      </c>
      <c r="G27" s="124"/>
      <c r="H27" s="52"/>
      <c r="I27" s="134">
        <f t="shared" si="14"/>
        <v>0.412973820973765</v>
      </c>
      <c r="J27" s="19"/>
      <c r="K27" s="29"/>
      <c r="L27" s="29"/>
      <c r="M27" s="29"/>
      <c r="N27" s="29"/>
    </row>
    <row r="28" spans="1:14">
      <c r="A28" s="23" t="s">
        <v>25</v>
      </c>
      <c r="B28" s="116"/>
      <c r="C28" s="39"/>
      <c r="D28" s="32"/>
      <c r="E28" s="32"/>
      <c r="F28" s="32"/>
      <c r="G28" s="33"/>
      <c r="H28" s="50"/>
      <c r="I28" s="51"/>
      <c r="J28" s="61"/>
    </row>
    <row r="29" spans="1:14" ht="28.9" customHeight="1">
      <c r="A29" s="322"/>
      <c r="B29" s="323"/>
      <c r="C29" s="323"/>
      <c r="D29" s="325"/>
      <c r="E29" s="325"/>
      <c r="F29" s="325"/>
      <c r="G29" s="325"/>
      <c r="H29" s="323"/>
      <c r="I29" s="323"/>
      <c r="J29" s="324"/>
    </row>
    <row r="30" spans="1:14">
      <c r="A30" s="31" t="s">
        <v>188</v>
      </c>
      <c r="B30" s="143"/>
      <c r="C30" s="34"/>
      <c r="D30" s="7"/>
      <c r="E30" s="69"/>
      <c r="F30" s="7"/>
      <c r="H30" s="43"/>
      <c r="I30" s="51"/>
      <c r="J30" s="15" t="s">
        <v>299</v>
      </c>
      <c r="K30" s="29"/>
      <c r="L30" s="29"/>
      <c r="M30" s="29"/>
      <c r="N30" s="29"/>
    </row>
    <row r="31" spans="1:14">
      <c r="A31" s="31" t="s">
        <v>29</v>
      </c>
      <c r="B31" s="143"/>
      <c r="C31" s="34"/>
      <c r="D31" s="304">
        <v>49340</v>
      </c>
      <c r="E31" s="304">
        <v>65375</v>
      </c>
      <c r="F31" s="304">
        <v>81411</v>
      </c>
      <c r="G31" s="305">
        <v>56427</v>
      </c>
      <c r="H31" s="43">
        <f t="shared" ref="H31:H36" si="16">G31/E31</f>
        <v>0.86312810707456977</v>
      </c>
      <c r="I31" s="51">
        <f t="shared" ref="I31:I36" si="17">(F31/D31)-1</f>
        <v>0.64999999999999991</v>
      </c>
      <c r="J31" s="15" t="s">
        <v>1279</v>
      </c>
      <c r="K31" s="29"/>
      <c r="L31" s="29"/>
      <c r="M31" s="29"/>
      <c r="N31" s="29"/>
    </row>
    <row r="32" spans="1:14">
      <c r="A32" s="31" t="s">
        <v>189</v>
      </c>
      <c r="B32" s="143"/>
      <c r="C32" s="34"/>
      <c r="D32" s="297">
        <v>39890</v>
      </c>
      <c r="E32" s="297">
        <v>50860</v>
      </c>
      <c r="F32" s="297">
        <v>61830</v>
      </c>
      <c r="G32" s="297">
        <v>48699</v>
      </c>
      <c r="H32" s="43">
        <f t="shared" si="16"/>
        <v>0.95751081399921356</v>
      </c>
      <c r="I32" s="51">
        <f t="shared" si="17"/>
        <v>0.55001253446979192</v>
      </c>
      <c r="J32" s="15" t="s">
        <v>296</v>
      </c>
      <c r="K32" s="29"/>
      <c r="L32" s="29"/>
      <c r="M32" s="29"/>
      <c r="N32" s="29"/>
    </row>
    <row r="33" spans="1:14">
      <c r="A33" s="31" t="s">
        <v>32</v>
      </c>
      <c r="B33" s="143"/>
      <c r="C33" s="34"/>
      <c r="D33" s="296">
        <v>47792</v>
      </c>
      <c r="E33" s="296">
        <v>60960</v>
      </c>
      <c r="F33" s="296">
        <v>74127</v>
      </c>
      <c r="G33" s="307">
        <v>48987</v>
      </c>
      <c r="H33" s="43">
        <f t="shared" si="16"/>
        <v>0.80359251968503942</v>
      </c>
      <c r="I33" s="51">
        <f t="shared" si="17"/>
        <v>0.55103364579845993</v>
      </c>
      <c r="J33" s="15" t="s">
        <v>296</v>
      </c>
      <c r="K33" s="29"/>
      <c r="L33" s="29"/>
      <c r="M33" s="29"/>
      <c r="N33" s="29"/>
    </row>
    <row r="34" spans="1:14">
      <c r="A34" s="31" t="s">
        <v>33</v>
      </c>
      <c r="B34" s="143"/>
      <c r="C34" s="34"/>
      <c r="D34" s="305">
        <v>47939</v>
      </c>
      <c r="E34" s="305">
        <v>59929</v>
      </c>
      <c r="F34" s="305">
        <v>71919</v>
      </c>
      <c r="G34" s="305">
        <v>54806</v>
      </c>
      <c r="H34" s="43">
        <f t="shared" si="16"/>
        <v>0.9145155100201906</v>
      </c>
      <c r="I34" s="51">
        <f t="shared" si="17"/>
        <v>0.50021902834852616</v>
      </c>
      <c r="J34" s="15" t="s">
        <v>296</v>
      </c>
      <c r="K34" s="29"/>
      <c r="L34" s="29"/>
      <c r="M34" s="29"/>
      <c r="N34" s="29"/>
    </row>
    <row r="35" spans="1:14">
      <c r="A35" s="31" t="s">
        <v>34</v>
      </c>
      <c r="B35" s="143"/>
      <c r="C35" s="34"/>
      <c r="D35" s="7"/>
      <c r="E35" s="7"/>
      <c r="F35" s="7"/>
      <c r="H35" s="43"/>
      <c r="I35" s="51"/>
      <c r="J35" s="15" t="s">
        <v>300</v>
      </c>
      <c r="K35" s="29"/>
      <c r="L35" s="29"/>
      <c r="M35" s="29"/>
      <c r="N35" s="29"/>
    </row>
    <row r="36" spans="1:14">
      <c r="A36" s="31" t="s">
        <v>35</v>
      </c>
      <c r="B36" s="143"/>
      <c r="C36" s="34"/>
      <c r="D36" s="306">
        <v>42516</v>
      </c>
      <c r="E36" s="306">
        <v>52638</v>
      </c>
      <c r="F36" s="306">
        <v>62761</v>
      </c>
      <c r="G36" s="297">
        <v>49595</v>
      </c>
      <c r="H36" s="43">
        <f t="shared" si="16"/>
        <v>0.94219005281355672</v>
      </c>
      <c r="I36" s="51">
        <f t="shared" si="17"/>
        <v>0.47617367579264269</v>
      </c>
      <c r="J36" s="15" t="s">
        <v>296</v>
      </c>
      <c r="K36" s="29"/>
      <c r="L36" s="29"/>
      <c r="M36" s="29"/>
      <c r="N36" s="29"/>
    </row>
    <row r="37" spans="1:14" ht="4.9000000000000004" customHeight="1">
      <c r="A37" s="56"/>
      <c r="B37" s="146"/>
      <c r="C37" s="36"/>
      <c r="D37" s="71"/>
      <c r="E37" s="71"/>
      <c r="F37" s="71"/>
      <c r="G37" s="71"/>
      <c r="H37" s="57"/>
      <c r="I37" s="58"/>
      <c r="J37" s="59"/>
      <c r="K37" s="29"/>
      <c r="L37" s="29"/>
      <c r="M37" s="29"/>
      <c r="N37" s="29"/>
    </row>
    <row r="38" spans="1:14">
      <c r="A38" s="4" t="s">
        <v>217</v>
      </c>
      <c r="B38" s="145"/>
      <c r="C38" s="37">
        <v>70</v>
      </c>
      <c r="D38" s="121">
        <f>VLOOKUP(C38,'Curr Pay Plan'!$A$2:$D$100,2)</f>
        <v>44555.93</v>
      </c>
      <c r="E38" s="121">
        <f>VLOOKUP(C38,'Curr Pay Plan'!$A$2:$D$100,3)</f>
        <v>53756.146329569819</v>
      </c>
      <c r="F38" s="121">
        <f>VLOOKUP(C38,'Curr Pay Plan'!$A$2:$D$100,4)</f>
        <v>62956.362659139639</v>
      </c>
      <c r="G38" s="72">
        <v>47559</v>
      </c>
      <c r="H38" s="47">
        <f t="shared" ref="H38:H40" si="18">G38/E38</f>
        <v>0.88471743693128291</v>
      </c>
      <c r="I38" s="48">
        <f t="shared" ref="I38:I40" si="19">(F38/D38)-1</f>
        <v>0.41297382097376567</v>
      </c>
      <c r="J38" s="60"/>
      <c r="K38" s="7"/>
      <c r="L38" s="7"/>
      <c r="M38" s="7"/>
      <c r="N38" s="7"/>
    </row>
    <row r="39" spans="1:14">
      <c r="A39" s="12" t="s">
        <v>11</v>
      </c>
      <c r="B39" s="141">
        <f t="shared" ref="B39:B40" si="20">D39*104%</f>
        <v>47315.216</v>
      </c>
      <c r="C39" s="55">
        <f>(D39/D38)-1</f>
        <v>2.108518439633067E-2</v>
      </c>
      <c r="D39" s="119">
        <f>AVERAGE(D30:D36)</f>
        <v>45495.4</v>
      </c>
      <c r="E39" s="119">
        <f>AVERAGE(E30:E36)</f>
        <v>57952.4</v>
      </c>
      <c r="F39" s="119">
        <f>AVERAGE(F30:F36)</f>
        <v>70409.600000000006</v>
      </c>
      <c r="G39" s="119">
        <f>AVERAGE(G30:G36)</f>
        <v>51702.8</v>
      </c>
      <c r="H39" s="50">
        <f t="shared" si="18"/>
        <v>0.89215977250295075</v>
      </c>
      <c r="I39" s="131">
        <f t="shared" si="19"/>
        <v>0.54762019896517011</v>
      </c>
      <c r="J39" s="19"/>
      <c r="K39" s="29"/>
      <c r="L39" s="29"/>
      <c r="M39" s="29"/>
      <c r="N39" s="29"/>
    </row>
    <row r="40" spans="1:14">
      <c r="A40" s="54" t="s">
        <v>21</v>
      </c>
      <c r="B40" s="141">
        <f t="shared" si="20"/>
        <v>49703.68</v>
      </c>
      <c r="C40" s="55">
        <f>(D40/D38)-1</f>
        <v>7.2629389623334095E-2</v>
      </c>
      <c r="D40" s="119">
        <f>MEDIAN(D30:D36)</f>
        <v>47792</v>
      </c>
      <c r="E40" s="119">
        <f>MEDIAN(E30:E36)</f>
        <v>59929</v>
      </c>
      <c r="F40" s="119">
        <f>MEDIAN(F30:F36)</f>
        <v>71919</v>
      </c>
      <c r="G40" s="119">
        <f>MEDIAN(G30:G36)</f>
        <v>49595</v>
      </c>
      <c r="H40" s="50">
        <f t="shared" si="18"/>
        <v>0.82756261576198498</v>
      </c>
      <c r="I40" s="131">
        <f t="shared" si="19"/>
        <v>0.5048334449280214</v>
      </c>
      <c r="J40" s="19"/>
      <c r="K40" s="29"/>
      <c r="L40" s="29"/>
      <c r="M40" s="29"/>
      <c r="N40" s="29"/>
    </row>
    <row r="41" spans="1:14">
      <c r="A41" s="24" t="s">
        <v>24</v>
      </c>
      <c r="B41" s="116"/>
      <c r="C41" s="39">
        <v>71</v>
      </c>
      <c r="D41" s="121">
        <f>VLOOKUP(C41,'Curr Pay Plan'!$A$2:$D$100,2)</f>
        <v>46811.5</v>
      </c>
      <c r="E41" s="121">
        <f>VLOOKUP(C41,'Curr Pay Plan'!$A$2:$D$100,3)</f>
        <v>56477.462010256721</v>
      </c>
      <c r="F41" s="121">
        <f>VLOOKUP(C41,'Curr Pay Plan'!$A$2:$D$100,4)</f>
        <v>66143.424020513441</v>
      </c>
      <c r="G41" s="124"/>
      <c r="H41" s="52"/>
      <c r="I41" s="134"/>
      <c r="J41" s="19"/>
      <c r="K41" s="29"/>
      <c r="L41" s="29"/>
      <c r="M41" s="29"/>
      <c r="N41" s="29"/>
    </row>
    <row r="42" spans="1:14">
      <c r="A42" s="23" t="s">
        <v>25</v>
      </c>
      <c r="B42" s="116"/>
      <c r="C42" s="39"/>
      <c r="D42" s="9"/>
      <c r="E42" s="9"/>
      <c r="F42" s="9"/>
      <c r="G42" s="8"/>
      <c r="H42" s="50"/>
      <c r="I42" s="51"/>
      <c r="J42" s="61"/>
    </row>
    <row r="43" spans="1:14" ht="28.9" customHeight="1">
      <c r="A43" s="322"/>
      <c r="B43" s="323"/>
      <c r="C43" s="323"/>
      <c r="D43" s="323"/>
      <c r="E43" s="323"/>
      <c r="F43" s="323"/>
      <c r="G43" s="323"/>
      <c r="H43" s="323"/>
      <c r="I43" s="323"/>
      <c r="J43" s="324"/>
    </row>
    <row r="44" spans="1:14">
      <c r="A44" s="31" t="s">
        <v>188</v>
      </c>
      <c r="B44" s="143"/>
      <c r="C44" s="34"/>
      <c r="D44" s="69"/>
      <c r="E44" s="69"/>
      <c r="F44" s="69"/>
      <c r="G44" s="69"/>
      <c r="H44" s="50"/>
      <c r="I44" s="131"/>
      <c r="J44" s="15" t="s">
        <v>299</v>
      </c>
      <c r="K44" s="29"/>
      <c r="L44" s="29"/>
      <c r="M44" s="29"/>
      <c r="N44" s="29"/>
    </row>
    <row r="45" spans="1:14">
      <c r="A45" s="31" t="s">
        <v>29</v>
      </c>
      <c r="B45" s="143"/>
      <c r="C45" s="34"/>
      <c r="D45" s="304">
        <v>57118</v>
      </c>
      <c r="E45" s="304">
        <v>75681</v>
      </c>
      <c r="F45" s="304">
        <v>94245</v>
      </c>
      <c r="G45" s="305">
        <v>55439</v>
      </c>
      <c r="H45" s="50">
        <f t="shared" ref="H45:H50" si="21">G45/E45</f>
        <v>0.73253524662729086</v>
      </c>
      <c r="I45" s="131">
        <f t="shared" ref="I45:I50" si="22">(F45/D45)-1</f>
        <v>0.65000525228474393</v>
      </c>
      <c r="J45" s="15" t="s">
        <v>218</v>
      </c>
      <c r="K45" s="29"/>
      <c r="L45" s="29"/>
      <c r="M45" s="29"/>
      <c r="N45" s="29"/>
    </row>
    <row r="46" spans="1:14">
      <c r="A46" s="31" t="s">
        <v>189</v>
      </c>
      <c r="B46" s="143"/>
      <c r="C46" s="34"/>
      <c r="D46" s="305">
        <v>43394</v>
      </c>
      <c r="E46" s="305">
        <v>55328</v>
      </c>
      <c r="F46" s="305">
        <v>67261</v>
      </c>
      <c r="G46" s="305">
        <v>57878</v>
      </c>
      <c r="H46" s="50">
        <f t="shared" si="21"/>
        <v>1.0460887796414111</v>
      </c>
      <c r="I46" s="131">
        <f t="shared" si="22"/>
        <v>0.55000691339816554</v>
      </c>
      <c r="J46" s="15" t="s">
        <v>297</v>
      </c>
      <c r="K46" s="29"/>
      <c r="L46" s="29"/>
      <c r="M46" s="29"/>
      <c r="N46" s="29"/>
    </row>
    <row r="47" spans="1:14">
      <c r="A47" s="31" t="s">
        <v>32</v>
      </c>
      <c r="B47" s="143"/>
      <c r="C47" s="34"/>
      <c r="D47" s="296">
        <v>52987</v>
      </c>
      <c r="E47" s="296">
        <v>67824</v>
      </c>
      <c r="F47" s="296">
        <v>82661</v>
      </c>
      <c r="G47" s="307">
        <v>79404</v>
      </c>
      <c r="H47" s="50">
        <f t="shared" si="21"/>
        <v>1.1707360226468506</v>
      </c>
      <c r="I47" s="131">
        <f t="shared" si="22"/>
        <v>0.56002415686866591</v>
      </c>
      <c r="J47" s="15" t="s">
        <v>218</v>
      </c>
      <c r="K47" s="29"/>
      <c r="L47" s="29"/>
      <c r="M47" s="29"/>
      <c r="N47" s="29"/>
    </row>
    <row r="48" spans="1:14">
      <c r="A48" s="31" t="s">
        <v>33</v>
      </c>
      <c r="B48" s="143"/>
      <c r="C48" s="34"/>
      <c r="D48" s="305">
        <v>55604</v>
      </c>
      <c r="E48" s="305">
        <v>69505</v>
      </c>
      <c r="F48" s="305">
        <v>83407</v>
      </c>
      <c r="G48" s="305">
        <v>59274</v>
      </c>
      <c r="H48" s="50">
        <f t="shared" si="21"/>
        <v>0.85280195669376302</v>
      </c>
      <c r="I48" s="131">
        <f t="shared" si="22"/>
        <v>0.50001798431767508</v>
      </c>
      <c r="J48" s="15" t="s">
        <v>297</v>
      </c>
      <c r="K48" s="29"/>
      <c r="L48" s="29"/>
      <c r="M48" s="29"/>
      <c r="N48" s="29"/>
    </row>
    <row r="49" spans="1:14">
      <c r="A49" s="31" t="s">
        <v>34</v>
      </c>
      <c r="B49" s="143"/>
      <c r="C49" s="34"/>
      <c r="D49" s="7"/>
      <c r="E49" s="7"/>
      <c r="F49" s="7"/>
      <c r="H49" s="50"/>
      <c r="I49" s="131"/>
      <c r="J49" s="15" t="s">
        <v>300</v>
      </c>
      <c r="K49" s="29"/>
      <c r="L49" s="29"/>
      <c r="M49" s="29"/>
      <c r="N49" s="29"/>
    </row>
    <row r="50" spans="1:14">
      <c r="A50" s="31" t="s">
        <v>35</v>
      </c>
      <c r="B50" s="143"/>
      <c r="C50" s="34"/>
      <c r="D50" s="306">
        <v>42516</v>
      </c>
      <c r="E50" s="306">
        <v>52638</v>
      </c>
      <c r="F50" s="306">
        <v>62761</v>
      </c>
      <c r="G50" s="297">
        <v>45018</v>
      </c>
      <c r="H50" s="50">
        <f t="shared" si="21"/>
        <v>0.85523766100535736</v>
      </c>
      <c r="I50" s="131">
        <f t="shared" si="22"/>
        <v>0.47617367579264269</v>
      </c>
      <c r="J50" s="15" t="s">
        <v>1155</v>
      </c>
      <c r="K50" s="29"/>
      <c r="L50" s="29"/>
      <c r="M50" s="29"/>
      <c r="N50" s="29"/>
    </row>
    <row r="51" spans="1:14" ht="4.9000000000000004" customHeight="1">
      <c r="A51" s="56"/>
      <c r="B51" s="146"/>
      <c r="C51" s="36"/>
      <c r="D51" s="71"/>
      <c r="E51" s="71"/>
      <c r="F51" s="71"/>
      <c r="G51" s="71"/>
      <c r="H51" s="57"/>
      <c r="I51" s="58"/>
      <c r="J51" s="59"/>
      <c r="K51" s="29"/>
      <c r="L51" s="29"/>
      <c r="M51" s="29"/>
      <c r="N51" s="29"/>
    </row>
    <row r="52" spans="1:14">
      <c r="A52" s="4" t="s">
        <v>218</v>
      </c>
      <c r="B52" s="145"/>
      <c r="C52" s="37">
        <v>68</v>
      </c>
      <c r="D52" s="121">
        <f>VLOOKUP(C52,'Curr Pay Plan'!$A$2:$D$100,2)</f>
        <v>40366.44</v>
      </c>
      <c r="E52" s="121">
        <f>VLOOKUP(C52,'Curr Pay Plan'!$A$2:$D$100,3)</f>
        <v>48701.581482954134</v>
      </c>
      <c r="F52" s="121">
        <f>VLOOKUP(C52,'Curr Pay Plan'!$A$2:$D$100,4)</f>
        <v>57036.722965908259</v>
      </c>
      <c r="G52" s="72">
        <v>42409</v>
      </c>
      <c r="H52" s="47">
        <f t="shared" ref="H52:H54" si="23">G52/E52</f>
        <v>0.87079307711687803</v>
      </c>
      <c r="I52" s="48">
        <f t="shared" ref="I52:I54" si="24">(F52/D52)-1</f>
        <v>0.41297382097376567</v>
      </c>
      <c r="J52" s="60"/>
      <c r="K52" s="7"/>
      <c r="L52" s="7"/>
      <c r="M52" s="7"/>
      <c r="N52" s="7"/>
    </row>
    <row r="53" spans="1:14">
      <c r="A53" s="12" t="s">
        <v>11</v>
      </c>
      <c r="B53" s="141">
        <f t="shared" ref="B53:B54" si="25">D53*104%</f>
        <v>52336.752000000008</v>
      </c>
      <c r="C53" s="55">
        <f>(D53/D52)-1</f>
        <v>0.24667421749354168</v>
      </c>
      <c r="D53" s="119">
        <f>AVERAGE(D44:D50)</f>
        <v>50323.8</v>
      </c>
      <c r="E53" s="119">
        <f>AVERAGE(E44:E50)</f>
        <v>64195.199999999997</v>
      </c>
      <c r="F53" s="119">
        <f>AVERAGE(F44:F50)</f>
        <v>78067</v>
      </c>
      <c r="G53" s="119">
        <f>AVERAGE(G44:G50)</f>
        <v>59402.6</v>
      </c>
      <c r="H53" s="50">
        <f t="shared" si="23"/>
        <v>0.92534332785005735</v>
      </c>
      <c r="I53" s="131">
        <f t="shared" si="24"/>
        <v>0.5512938212138192</v>
      </c>
      <c r="J53" s="19"/>
      <c r="K53" s="29"/>
      <c r="L53" s="29"/>
      <c r="M53" s="29"/>
      <c r="N53" s="29"/>
    </row>
    <row r="54" spans="1:14">
      <c r="A54" s="54" t="s">
        <v>21</v>
      </c>
      <c r="B54" s="141">
        <f t="shared" si="25"/>
        <v>55106.48</v>
      </c>
      <c r="C54" s="55">
        <f>(D54/D52)-1</f>
        <v>0.31264981504437839</v>
      </c>
      <c r="D54" s="119">
        <f>MEDIAN(D44:D50)</f>
        <v>52987</v>
      </c>
      <c r="E54" s="119">
        <f>MEDIAN(E44:E50)</f>
        <v>67824</v>
      </c>
      <c r="F54" s="119">
        <f>MEDIAN(F44:F50)</f>
        <v>82661</v>
      </c>
      <c r="G54" s="119">
        <f>MEDIAN(G44:G50)</f>
        <v>57878</v>
      </c>
      <c r="H54" s="50">
        <f t="shared" si="23"/>
        <v>0.85335574427931116</v>
      </c>
      <c r="I54" s="131">
        <f t="shared" si="24"/>
        <v>0.56002415686866591</v>
      </c>
      <c r="J54" s="19"/>
      <c r="K54" s="29"/>
      <c r="L54" s="29"/>
      <c r="M54" s="29"/>
      <c r="N54" s="29"/>
    </row>
    <row r="55" spans="1:14">
      <c r="A55" s="24" t="s">
        <v>24</v>
      </c>
      <c r="B55" s="116"/>
      <c r="C55" s="39">
        <v>72</v>
      </c>
      <c r="D55" s="121">
        <f>VLOOKUP(C55,'Curr Pay Plan'!$A$2:$D$100,2)</f>
        <v>49181.95</v>
      </c>
      <c r="E55" s="121">
        <f>VLOOKUP(C55,'Curr Pay Plan'!$A$2:$D$100,3)</f>
        <v>59337.378907220329</v>
      </c>
      <c r="F55" s="121">
        <f>VLOOKUP(C55,'Curr Pay Plan'!$A$2:$D$100,4)</f>
        <v>69492.807814440661</v>
      </c>
      <c r="G55" s="124"/>
      <c r="H55" s="52"/>
      <c r="I55" s="134"/>
      <c r="J55" s="19"/>
      <c r="K55" s="29"/>
      <c r="L55" s="29"/>
      <c r="M55" s="29"/>
      <c r="N55" s="29"/>
    </row>
    <row r="56" spans="1:14">
      <c r="A56" s="23" t="s">
        <v>25</v>
      </c>
      <c r="B56" s="116"/>
      <c r="C56" s="39"/>
      <c r="D56" s="9"/>
      <c r="E56" s="9"/>
      <c r="F56" s="9"/>
      <c r="G56" s="8"/>
      <c r="H56" s="50"/>
      <c r="I56" s="51"/>
      <c r="J56" s="61"/>
    </row>
    <row r="57" spans="1:14" ht="28.9" customHeight="1">
      <c r="A57" s="322"/>
      <c r="B57" s="323"/>
      <c r="C57" s="323"/>
      <c r="D57" s="323"/>
      <c r="E57" s="323"/>
      <c r="F57" s="323"/>
      <c r="G57" s="323"/>
      <c r="H57" s="323"/>
      <c r="I57" s="323"/>
      <c r="J57" s="324"/>
    </row>
    <row r="58" spans="1:14">
      <c r="A58" s="31" t="s">
        <v>188</v>
      </c>
      <c r="B58" s="143"/>
      <c r="C58" s="34"/>
      <c r="D58" s="69"/>
      <c r="E58" s="69"/>
      <c r="F58" s="69"/>
      <c r="G58" s="69"/>
      <c r="H58" s="43"/>
      <c r="I58" s="51"/>
      <c r="J58" s="15" t="s">
        <v>299</v>
      </c>
      <c r="K58" s="29"/>
      <c r="L58" s="29"/>
      <c r="M58" s="29"/>
      <c r="N58" s="29"/>
    </row>
    <row r="59" spans="1:14">
      <c r="A59" s="31" t="s">
        <v>29</v>
      </c>
      <c r="B59" s="143"/>
      <c r="C59" s="34"/>
      <c r="D59" s="304">
        <v>44755</v>
      </c>
      <c r="E59" s="304">
        <v>59300</v>
      </c>
      <c r="F59" s="304">
        <v>73846</v>
      </c>
      <c r="G59" s="305">
        <v>49411</v>
      </c>
      <c r="H59" s="43">
        <f t="shared" ref="H59:H64" si="26">G59/E59</f>
        <v>0.83323777403035415</v>
      </c>
      <c r="I59" s="51">
        <f t="shared" ref="I59:I64" si="27">(F59/D59)-1</f>
        <v>0.65000558596804825</v>
      </c>
      <c r="J59" s="15" t="s">
        <v>85</v>
      </c>
      <c r="K59" s="29"/>
      <c r="L59" s="29"/>
      <c r="M59" s="29"/>
      <c r="N59" s="29"/>
    </row>
    <row r="60" spans="1:14">
      <c r="A60" s="31" t="s">
        <v>189</v>
      </c>
      <c r="B60" s="143"/>
      <c r="C60" s="34"/>
      <c r="D60" s="305">
        <v>36669</v>
      </c>
      <c r="E60" s="305">
        <v>46752</v>
      </c>
      <c r="F60" s="305">
        <v>56836</v>
      </c>
      <c r="G60" s="305">
        <v>40338</v>
      </c>
      <c r="H60" s="43">
        <f t="shared" si="26"/>
        <v>0.86280800821355241</v>
      </c>
      <c r="I60" s="51">
        <f t="shared" si="27"/>
        <v>0.54997409255774632</v>
      </c>
      <c r="J60" s="15" t="s">
        <v>85</v>
      </c>
      <c r="K60" s="29"/>
      <c r="L60" s="29"/>
      <c r="M60" s="29"/>
      <c r="N60" s="29"/>
    </row>
    <row r="61" spans="1:14">
      <c r="A61" s="31" t="s">
        <v>32</v>
      </c>
      <c r="B61" s="143"/>
      <c r="C61" s="34"/>
      <c r="D61" s="296">
        <v>41915</v>
      </c>
      <c r="E61" s="296">
        <v>53651</v>
      </c>
      <c r="F61" s="296">
        <v>65387</v>
      </c>
      <c r="G61" s="307">
        <v>50489</v>
      </c>
      <c r="H61" s="43">
        <f t="shared" si="26"/>
        <v>0.94106354028815864</v>
      </c>
      <c r="I61" s="51">
        <f t="shared" si="27"/>
        <v>0.5599904568770131</v>
      </c>
      <c r="J61" s="15" t="s">
        <v>85</v>
      </c>
      <c r="K61" s="29"/>
      <c r="L61" s="29"/>
      <c r="M61" s="29"/>
      <c r="N61" s="29"/>
    </row>
    <row r="62" spans="1:14">
      <c r="A62" s="31" t="s">
        <v>33</v>
      </c>
      <c r="B62" s="143"/>
      <c r="C62" s="34"/>
      <c r="D62" s="305">
        <v>45624</v>
      </c>
      <c r="E62" s="305">
        <v>57035</v>
      </c>
      <c r="F62" s="305">
        <v>68446</v>
      </c>
      <c r="G62" s="305">
        <v>47682</v>
      </c>
      <c r="H62" s="43">
        <f t="shared" si="26"/>
        <v>0.83601297448934864</v>
      </c>
      <c r="I62" s="51">
        <f t="shared" si="27"/>
        <v>0.50021918288620015</v>
      </c>
      <c r="J62" s="15" t="s">
        <v>85</v>
      </c>
      <c r="K62" s="29"/>
      <c r="L62" s="29"/>
      <c r="M62" s="29"/>
      <c r="N62" s="29"/>
    </row>
    <row r="63" spans="1:14">
      <c r="A63" s="31" t="s">
        <v>34</v>
      </c>
      <c r="B63" s="143"/>
      <c r="C63" s="34"/>
      <c r="D63" s="7"/>
      <c r="E63" s="7"/>
      <c r="F63" s="7"/>
      <c r="H63" s="43"/>
      <c r="I63" s="51"/>
      <c r="J63" s="15" t="s">
        <v>300</v>
      </c>
      <c r="K63" s="29"/>
      <c r="L63" s="29"/>
      <c r="M63" s="29"/>
      <c r="N63" s="29"/>
    </row>
    <row r="64" spans="1:14">
      <c r="A64" s="31" t="s">
        <v>35</v>
      </c>
      <c r="B64" s="143"/>
      <c r="C64" s="34"/>
      <c r="D64" s="306">
        <v>39232</v>
      </c>
      <c r="E64" s="306">
        <v>48573</v>
      </c>
      <c r="F64" s="306">
        <v>57914</v>
      </c>
      <c r="G64" s="297">
        <v>42179</v>
      </c>
      <c r="H64" s="43">
        <f t="shared" si="26"/>
        <v>0.86836308237086446</v>
      </c>
      <c r="I64" s="51">
        <f t="shared" si="27"/>
        <v>0.47619290375203915</v>
      </c>
      <c r="J64" s="15" t="s">
        <v>85</v>
      </c>
      <c r="K64" s="29"/>
      <c r="L64" s="29"/>
      <c r="M64" s="29"/>
      <c r="N64" s="29"/>
    </row>
    <row r="65" spans="1:14" ht="4.9000000000000004" customHeight="1">
      <c r="A65" s="56"/>
      <c r="B65" s="146"/>
      <c r="C65" s="36"/>
      <c r="D65" s="71"/>
      <c r="E65" s="71"/>
      <c r="F65" s="71"/>
      <c r="G65" s="71"/>
      <c r="H65" s="57"/>
      <c r="I65" s="58"/>
      <c r="J65" s="59"/>
      <c r="K65" s="29"/>
      <c r="L65" s="29"/>
      <c r="M65" s="29"/>
      <c r="N65" s="29"/>
    </row>
    <row r="66" spans="1:14">
      <c r="A66" s="4" t="s">
        <v>47</v>
      </c>
      <c r="B66" s="145"/>
      <c r="C66" s="37">
        <v>66</v>
      </c>
      <c r="D66" s="121">
        <f>VLOOKUP(C66,'Curr Pay Plan'!$A$2:$D$100,2)</f>
        <v>36570.22</v>
      </c>
      <c r="E66" s="121">
        <f>VLOOKUP(C66,'Curr Pay Plan'!$A$2:$D$100,3)</f>
        <v>44121.491743625615</v>
      </c>
      <c r="F66" s="121">
        <f>VLOOKUP(C66,'Curr Pay Plan'!$A$2:$D$100,4)</f>
        <v>51672.763487251228</v>
      </c>
      <c r="G66" s="72">
        <v>41559</v>
      </c>
      <c r="H66" s="47">
        <f t="shared" ref="H66:H68" si="28">G66/E66</f>
        <v>0.94192191509490775</v>
      </c>
      <c r="I66" s="48">
        <f t="shared" ref="I66:I68" si="29">(F66/D66)-1</f>
        <v>0.41297382097376567</v>
      </c>
      <c r="J66" s="60"/>
      <c r="K66" s="7"/>
      <c r="L66" s="7"/>
      <c r="M66" s="7"/>
      <c r="N66" s="7"/>
    </row>
    <row r="67" spans="1:14">
      <c r="A67" s="12" t="s">
        <v>11</v>
      </c>
      <c r="B67" s="141">
        <f t="shared" ref="B67:B68" si="30">D67*104%</f>
        <v>43304.560000000005</v>
      </c>
      <c r="C67" s="55">
        <f>(D67/D66)-1</f>
        <v>0.13860403355517126</v>
      </c>
      <c r="D67" s="119">
        <f>AVERAGE(D58:D64)</f>
        <v>41639</v>
      </c>
      <c r="E67" s="119">
        <f>AVERAGE(E58:E64)</f>
        <v>53062.2</v>
      </c>
      <c r="F67" s="119">
        <f>AVERAGE(F58:F64)</f>
        <v>64485.8</v>
      </c>
      <c r="G67" s="119">
        <f>AVERAGE(G58:G64)</f>
        <v>46019.8</v>
      </c>
      <c r="H67" s="50">
        <f t="shared" si="28"/>
        <v>0.86728028615473929</v>
      </c>
      <c r="I67" s="131">
        <f t="shared" si="29"/>
        <v>0.54868752851893654</v>
      </c>
      <c r="J67" s="19"/>
      <c r="K67" s="29"/>
      <c r="L67" s="29"/>
      <c r="M67" s="29"/>
      <c r="N67" s="29"/>
    </row>
    <row r="68" spans="1:14">
      <c r="A68" s="54" t="s">
        <v>21</v>
      </c>
      <c r="B68" s="141">
        <f t="shared" si="30"/>
        <v>43591.6</v>
      </c>
      <c r="C68" s="55">
        <f>(D68/D66)-1</f>
        <v>0.14615115796404821</v>
      </c>
      <c r="D68" s="119">
        <f>MEDIAN(D58:D64)</f>
        <v>41915</v>
      </c>
      <c r="E68" s="119">
        <f>MEDIAN(E58:E64)</f>
        <v>53651</v>
      </c>
      <c r="F68" s="119">
        <f>MEDIAN(F58:F64)</f>
        <v>65387</v>
      </c>
      <c r="G68" s="119">
        <f>MEDIAN(G58:G64)</f>
        <v>47682</v>
      </c>
      <c r="H68" s="50">
        <f t="shared" si="28"/>
        <v>0.88874391903226413</v>
      </c>
      <c r="I68" s="131">
        <f t="shared" si="29"/>
        <v>0.5599904568770131</v>
      </c>
      <c r="J68" s="19"/>
      <c r="K68" s="29"/>
      <c r="L68" s="29"/>
      <c r="M68" s="29"/>
      <c r="N68" s="29"/>
    </row>
    <row r="69" spans="1:14">
      <c r="A69" s="24" t="s">
        <v>24</v>
      </c>
      <c r="B69" s="116"/>
      <c r="C69" s="39">
        <v>69</v>
      </c>
      <c r="D69" s="121">
        <f>VLOOKUP(C69,'Curr Pay Plan'!$A$2:$D$100,2)</f>
        <v>42408.480000000003</v>
      </c>
      <c r="E69" s="121">
        <f>VLOOKUP(C69,'Curr Pay Plan'!$A$2:$D$100,3)</f>
        <v>51165.276013644769</v>
      </c>
      <c r="F69" s="121">
        <f>VLOOKUP(C69,'Curr Pay Plan'!$A$2:$D$100,4)</f>
        <v>59922.072027289534</v>
      </c>
      <c r="G69" s="124"/>
      <c r="H69" s="52"/>
      <c r="I69" s="134"/>
      <c r="J69" s="19"/>
      <c r="K69" s="29"/>
      <c r="L69" s="29"/>
      <c r="M69" s="29"/>
      <c r="N69" s="29"/>
    </row>
    <row r="70" spans="1:14">
      <c r="A70" s="23" t="s">
        <v>25</v>
      </c>
      <c r="B70" s="116"/>
      <c r="C70" s="39"/>
      <c r="D70" s="9"/>
      <c r="E70" s="9"/>
      <c r="F70" s="9"/>
      <c r="G70" s="8"/>
      <c r="H70" s="50"/>
      <c r="I70" s="51"/>
      <c r="J70" s="61"/>
    </row>
    <row r="71" spans="1:14" ht="28.9" customHeight="1">
      <c r="A71" s="322"/>
      <c r="B71" s="323"/>
      <c r="C71" s="323"/>
      <c r="D71" s="323"/>
      <c r="E71" s="323"/>
      <c r="F71" s="323"/>
      <c r="G71" s="323"/>
      <c r="H71" s="323"/>
      <c r="I71" s="323"/>
      <c r="J71" s="324"/>
    </row>
    <row r="72" spans="1:14">
      <c r="A72" s="31" t="s">
        <v>188</v>
      </c>
      <c r="B72" s="143"/>
      <c r="C72" s="34"/>
      <c r="D72" s="7"/>
      <c r="E72" s="69"/>
      <c r="F72" s="7"/>
      <c r="H72" s="43"/>
      <c r="I72" s="51"/>
      <c r="J72" s="15" t="s">
        <v>299</v>
      </c>
      <c r="K72" s="29"/>
      <c r="L72" s="29"/>
      <c r="M72" s="29"/>
      <c r="N72" s="29"/>
    </row>
    <row r="73" spans="1:14">
      <c r="A73" s="31" t="s">
        <v>29</v>
      </c>
      <c r="B73" s="143"/>
      <c r="C73" s="34"/>
      <c r="D73" s="304">
        <v>31804</v>
      </c>
      <c r="E73" s="304">
        <v>42140</v>
      </c>
      <c r="F73" s="304">
        <v>52477</v>
      </c>
      <c r="G73" s="305">
        <v>32398</v>
      </c>
      <c r="H73" s="43">
        <f t="shared" ref="H73:H78" si="31">G73/E73</f>
        <v>0.76881822496440433</v>
      </c>
      <c r="I73" s="51">
        <f t="shared" ref="I73:I78" si="32">(F73/D73)-1</f>
        <v>0.65001257703433524</v>
      </c>
      <c r="J73" s="15" t="s">
        <v>39</v>
      </c>
      <c r="K73" s="29"/>
      <c r="L73" s="29"/>
      <c r="M73" s="29"/>
      <c r="N73" s="29"/>
    </row>
    <row r="74" spans="1:14">
      <c r="A74" s="31" t="s">
        <v>189</v>
      </c>
      <c r="B74" s="143"/>
      <c r="C74" s="34"/>
      <c r="D74" s="305">
        <v>29708</v>
      </c>
      <c r="E74" s="305">
        <v>37878</v>
      </c>
      <c r="F74" s="305">
        <v>46047</v>
      </c>
      <c r="G74" s="305">
        <v>31746</v>
      </c>
      <c r="H74" s="43">
        <f t="shared" si="31"/>
        <v>0.83811183272612066</v>
      </c>
      <c r="I74" s="51">
        <f t="shared" si="32"/>
        <v>0.54998653561330291</v>
      </c>
      <c r="J74" s="15" t="s">
        <v>39</v>
      </c>
      <c r="K74" s="29"/>
      <c r="L74" s="29"/>
      <c r="M74" s="29"/>
      <c r="N74" s="29"/>
    </row>
    <row r="75" spans="1:14">
      <c r="A75" s="31" t="s">
        <v>32</v>
      </c>
      <c r="B75" s="143"/>
      <c r="C75" s="34"/>
      <c r="D75" s="296">
        <v>33156</v>
      </c>
      <c r="E75" s="296">
        <v>42439</v>
      </c>
      <c r="F75" s="296">
        <v>51723</v>
      </c>
      <c r="G75" s="307">
        <v>35218</v>
      </c>
      <c r="H75" s="43">
        <f t="shared" si="31"/>
        <v>0.82984990221258748</v>
      </c>
      <c r="I75" s="51">
        <f t="shared" si="32"/>
        <v>0.55998914223669916</v>
      </c>
      <c r="J75" s="15" t="s">
        <v>39</v>
      </c>
      <c r="K75" s="29"/>
      <c r="L75" s="29"/>
      <c r="M75" s="29"/>
      <c r="N75" s="29"/>
    </row>
    <row r="76" spans="1:14">
      <c r="A76" s="31" t="s">
        <v>33</v>
      </c>
      <c r="B76" s="143"/>
      <c r="C76" s="34"/>
      <c r="D76" s="305">
        <v>37456</v>
      </c>
      <c r="E76" s="305">
        <v>46814</v>
      </c>
      <c r="F76" s="305">
        <v>56172</v>
      </c>
      <c r="G76" s="305">
        <v>39159</v>
      </c>
      <c r="H76" s="43">
        <f t="shared" si="31"/>
        <v>0.83648054000939887</v>
      </c>
      <c r="I76" s="51">
        <f t="shared" si="32"/>
        <v>0.49967962409226829</v>
      </c>
      <c r="J76" s="15" t="s">
        <v>39</v>
      </c>
      <c r="K76" s="29"/>
      <c r="L76" s="29"/>
      <c r="M76" s="29"/>
      <c r="N76" s="29"/>
    </row>
    <row r="77" spans="1:14">
      <c r="A77" s="31" t="s">
        <v>34</v>
      </c>
      <c r="B77" s="143"/>
      <c r="C77" s="34"/>
      <c r="D77" s="7"/>
      <c r="E77" s="7"/>
      <c r="F77" s="7"/>
      <c r="H77" s="43"/>
      <c r="I77" s="51"/>
      <c r="J77" s="15" t="s">
        <v>300</v>
      </c>
      <c r="K77" s="29"/>
      <c r="L77" s="29"/>
      <c r="M77" s="29"/>
      <c r="N77" s="29"/>
    </row>
    <row r="78" spans="1:14">
      <c r="A78" s="31" t="s">
        <v>35</v>
      </c>
      <c r="B78" s="143"/>
      <c r="C78" s="34"/>
      <c r="D78" s="306">
        <v>32091</v>
      </c>
      <c r="E78" s="306">
        <v>39732</v>
      </c>
      <c r="F78" s="306">
        <v>47373</v>
      </c>
      <c r="G78" s="297">
        <v>32993</v>
      </c>
      <c r="H78" s="43">
        <f t="shared" si="31"/>
        <v>0.83038860364441758</v>
      </c>
      <c r="I78" s="51">
        <f t="shared" si="32"/>
        <v>0.47620828269608295</v>
      </c>
      <c r="J78" s="15" t="s">
        <v>39</v>
      </c>
      <c r="K78" s="29"/>
      <c r="L78" s="29"/>
      <c r="M78" s="29"/>
      <c r="N78" s="29"/>
    </row>
    <row r="79" spans="1:14" ht="4.9000000000000004" customHeight="1">
      <c r="A79" s="56"/>
      <c r="B79" s="146"/>
      <c r="C79" s="36"/>
      <c r="D79" s="71"/>
      <c r="E79" s="71"/>
      <c r="F79" s="71"/>
      <c r="G79" s="71"/>
      <c r="H79" s="57"/>
      <c r="I79" s="58"/>
      <c r="J79" s="59"/>
      <c r="K79" s="29"/>
      <c r="L79" s="29"/>
      <c r="M79" s="29"/>
      <c r="N79" s="29"/>
    </row>
    <row r="80" spans="1:14">
      <c r="A80" s="4" t="s">
        <v>39</v>
      </c>
      <c r="B80" s="145"/>
      <c r="C80" s="37">
        <v>64</v>
      </c>
      <c r="D80" s="121">
        <f>VLOOKUP(C80,'Curr Pay Plan'!$A$2:$D$100,2)</f>
        <v>33130.78</v>
      </c>
      <c r="E80" s="121">
        <f>VLOOKUP(C80,'Curr Pay Plan'!$A$2:$D$100,3)</f>
        <v>39971.852404220605</v>
      </c>
      <c r="F80" s="121">
        <f>VLOOKUP(C80,'Curr Pay Plan'!$A$2:$D$100,4)</f>
        <v>46812.92480844121</v>
      </c>
      <c r="G80" s="72">
        <v>33959</v>
      </c>
      <c r="H80" s="47">
        <f t="shared" ref="H80:H82" si="33">G80/E80</f>
        <v>0.84957283581919485</v>
      </c>
      <c r="I80" s="48">
        <f t="shared" ref="I80:I82" si="34">(F80/D80)-1</f>
        <v>0.41297382097376545</v>
      </c>
      <c r="J80" s="60"/>
      <c r="K80" s="7"/>
      <c r="L80" s="7"/>
      <c r="M80" s="7"/>
      <c r="N80" s="7"/>
    </row>
    <row r="81" spans="1:14">
      <c r="A81" s="12" t="s">
        <v>11</v>
      </c>
      <c r="B81" s="141">
        <f t="shared" ref="B81:B82" si="35">D81*104%</f>
        <v>34156.720000000001</v>
      </c>
      <c r="C81" s="55">
        <f>(D81/D80)-1</f>
        <v>-8.6861824563140289E-3</v>
      </c>
      <c r="D81" s="119">
        <f>AVERAGE(D72:D78)</f>
        <v>32843</v>
      </c>
      <c r="E81" s="119">
        <f>AVERAGE(E72:E78)</f>
        <v>41800.6</v>
      </c>
      <c r="F81" s="119">
        <f>AVERAGE(F72:F78)</f>
        <v>50758.400000000001</v>
      </c>
      <c r="G81" s="119">
        <f>AVERAGE(G72:G78)</f>
        <v>34302.800000000003</v>
      </c>
      <c r="H81" s="50">
        <f t="shared" si="33"/>
        <v>0.82062936895642657</v>
      </c>
      <c r="I81" s="131">
        <f t="shared" si="34"/>
        <v>0.54548610053892777</v>
      </c>
      <c r="J81" s="19"/>
      <c r="K81" s="29"/>
      <c r="L81" s="29"/>
      <c r="M81" s="29"/>
      <c r="N81" s="29"/>
    </row>
    <row r="82" spans="1:14">
      <c r="A82" s="54" t="s">
        <v>21</v>
      </c>
      <c r="B82" s="141">
        <f t="shared" si="35"/>
        <v>33374.639999999999</v>
      </c>
      <c r="C82" s="55">
        <f>(D82/D80)-1</f>
        <v>-3.1384108674773037E-2</v>
      </c>
      <c r="D82" s="119">
        <f>MEDIAN(D72:D78)</f>
        <v>32091</v>
      </c>
      <c r="E82" s="119">
        <f>MEDIAN(E72:E78)</f>
        <v>42140</v>
      </c>
      <c r="F82" s="119">
        <f>MEDIAN(F72:F78)</f>
        <v>51723</v>
      </c>
      <c r="G82" s="119">
        <f>MEDIAN(G72:G78)</f>
        <v>32993</v>
      </c>
      <c r="H82" s="50">
        <f t="shared" si="33"/>
        <v>0.78293782629330799</v>
      </c>
      <c r="I82" s="131">
        <f t="shared" si="34"/>
        <v>0.61176030662802661</v>
      </c>
      <c r="J82" s="19"/>
      <c r="K82" s="29"/>
      <c r="L82" s="29"/>
      <c r="M82" s="29"/>
      <c r="N82" s="29"/>
    </row>
    <row r="83" spans="1:14">
      <c r="A83" s="24" t="s">
        <v>24</v>
      </c>
      <c r="B83" s="116"/>
      <c r="C83" s="39">
        <v>64</v>
      </c>
      <c r="D83" s="121">
        <f>VLOOKUP(C83,'Curr Pay Plan'!$A$2:$D$100,2)</f>
        <v>33130.78</v>
      </c>
      <c r="E83" s="121">
        <f>VLOOKUP(C83,'Curr Pay Plan'!$A$2:$D$100,3)</f>
        <v>39971.852404220605</v>
      </c>
      <c r="F83" s="121">
        <f>VLOOKUP(C83,'Curr Pay Plan'!$A$2:$D$100,4)</f>
        <v>46812.92480844121</v>
      </c>
      <c r="G83" s="124"/>
      <c r="H83" s="52"/>
      <c r="I83" s="134"/>
      <c r="J83" s="19"/>
      <c r="K83" s="29"/>
      <c r="L83" s="29"/>
      <c r="M83" s="29"/>
      <c r="N83" s="29"/>
    </row>
    <row r="84" spans="1:14">
      <c r="A84" s="23" t="s">
        <v>25</v>
      </c>
      <c r="B84" s="116"/>
      <c r="C84" s="39"/>
      <c r="D84" s="9"/>
      <c r="E84" s="9"/>
      <c r="F84" s="9"/>
      <c r="G84" s="8"/>
      <c r="H84" s="50"/>
      <c r="I84" s="51"/>
      <c r="J84" s="61"/>
    </row>
    <row r="85" spans="1:14" ht="28.9" customHeight="1">
      <c r="A85" s="322"/>
      <c r="B85" s="323"/>
      <c r="C85" s="323"/>
      <c r="D85" s="323"/>
      <c r="E85" s="323"/>
      <c r="F85" s="323"/>
      <c r="G85" s="323"/>
      <c r="H85" s="323"/>
      <c r="I85" s="323"/>
      <c r="J85" s="324"/>
    </row>
    <row r="86" spans="1:14">
      <c r="A86" s="31" t="s">
        <v>188</v>
      </c>
      <c r="B86" s="143"/>
      <c r="C86" s="34"/>
      <c r="D86" s="297">
        <v>35298</v>
      </c>
      <c r="E86" s="297">
        <v>41829</v>
      </c>
      <c r="F86" s="297">
        <v>49593</v>
      </c>
      <c r="G86" s="297">
        <v>41829</v>
      </c>
      <c r="H86" s="43">
        <f t="shared" ref="H86" si="36">G86/E86</f>
        <v>1</v>
      </c>
      <c r="I86" s="51">
        <f t="shared" ref="I86" si="37">(F86/D86)-1</f>
        <v>0.40498045215026357</v>
      </c>
      <c r="J86" s="15" t="s">
        <v>302</v>
      </c>
      <c r="K86" s="29"/>
      <c r="L86" s="29"/>
      <c r="M86" s="29"/>
      <c r="N86" s="29"/>
    </row>
    <row r="87" spans="1:14">
      <c r="A87" s="31" t="s">
        <v>29</v>
      </c>
      <c r="B87" s="143"/>
      <c r="C87" s="34"/>
      <c r="D87" s="297">
        <v>33400</v>
      </c>
      <c r="E87" s="297">
        <v>44255</v>
      </c>
      <c r="F87" s="297">
        <v>55110</v>
      </c>
      <c r="G87" s="297">
        <v>33984</v>
      </c>
      <c r="H87" s="43">
        <f t="shared" ref="H87:H90" si="38">G87/E87</f>
        <v>0.76791323014348656</v>
      </c>
      <c r="I87" s="51">
        <f t="shared" ref="I87:I90" si="39">(F87/D87)-1</f>
        <v>0.64999999999999991</v>
      </c>
      <c r="J87" s="15" t="s">
        <v>298</v>
      </c>
      <c r="K87" s="29"/>
      <c r="L87" s="29"/>
      <c r="M87" s="29"/>
      <c r="N87" s="29"/>
    </row>
    <row r="88" spans="1:14">
      <c r="A88" s="31" t="s">
        <v>189</v>
      </c>
      <c r="B88" s="143"/>
      <c r="C88" s="34"/>
      <c r="D88" s="297">
        <v>33707</v>
      </c>
      <c r="E88" s="297">
        <v>42977</v>
      </c>
      <c r="F88" s="297">
        <v>52247</v>
      </c>
      <c r="G88" s="297">
        <v>39511</v>
      </c>
      <c r="H88" s="43">
        <f t="shared" si="38"/>
        <v>0.91935221164809089</v>
      </c>
      <c r="I88" s="51">
        <f t="shared" si="39"/>
        <v>0.55003411754235021</v>
      </c>
      <c r="J88" s="15" t="s">
        <v>298</v>
      </c>
      <c r="K88" s="29"/>
      <c r="L88" s="29"/>
      <c r="M88" s="29"/>
      <c r="N88" s="29"/>
    </row>
    <row r="89" spans="1:14">
      <c r="A89" s="31" t="s">
        <v>32</v>
      </c>
      <c r="B89" s="143"/>
      <c r="C89" s="34"/>
      <c r="D89" s="297">
        <v>36415</v>
      </c>
      <c r="E89" s="297">
        <v>46611</v>
      </c>
      <c r="F89" s="297">
        <v>56808</v>
      </c>
      <c r="G89" s="297">
        <v>56679</v>
      </c>
      <c r="H89" s="43">
        <f t="shared" si="38"/>
        <v>1.2160005148999162</v>
      </c>
      <c r="I89" s="51">
        <f t="shared" si="39"/>
        <v>0.56001647672662358</v>
      </c>
      <c r="J89" s="15" t="s">
        <v>298</v>
      </c>
      <c r="K89" s="29"/>
      <c r="L89" s="29"/>
      <c r="M89" s="29"/>
      <c r="N89" s="29"/>
    </row>
    <row r="90" spans="1:14">
      <c r="A90" s="31" t="s">
        <v>33</v>
      </c>
      <c r="B90" s="143"/>
      <c r="C90" s="34"/>
      <c r="D90" s="297">
        <v>32301</v>
      </c>
      <c r="E90" s="297">
        <v>40371</v>
      </c>
      <c r="F90" s="297">
        <v>48441</v>
      </c>
      <c r="G90" s="297">
        <v>35424</v>
      </c>
      <c r="H90" s="43">
        <f t="shared" si="38"/>
        <v>0.87746154417775135</v>
      </c>
      <c r="I90" s="51">
        <f t="shared" si="39"/>
        <v>0.49967493266462348</v>
      </c>
      <c r="J90" s="15" t="s">
        <v>298</v>
      </c>
      <c r="K90" s="29"/>
      <c r="L90" s="29"/>
      <c r="M90" s="29"/>
      <c r="N90" s="29"/>
    </row>
    <row r="91" spans="1:14">
      <c r="A91" s="31" t="s">
        <v>34</v>
      </c>
      <c r="B91" s="143"/>
      <c r="C91" s="34"/>
      <c r="D91" s="7"/>
      <c r="E91" s="7"/>
      <c r="F91" s="7"/>
      <c r="H91" s="43"/>
      <c r="I91" s="51"/>
      <c r="J91" s="15" t="s">
        <v>300</v>
      </c>
      <c r="K91" s="29"/>
      <c r="L91" s="29"/>
      <c r="M91" s="29"/>
      <c r="N91" s="29"/>
    </row>
    <row r="92" spans="1:14">
      <c r="A92" s="31" t="s">
        <v>35</v>
      </c>
      <c r="B92" s="143"/>
      <c r="C92" s="34"/>
      <c r="D92" s="70"/>
      <c r="E92" s="70"/>
      <c r="F92" s="70"/>
      <c r="H92" s="43"/>
      <c r="I92" s="51"/>
      <c r="J92" s="15" t="s">
        <v>186</v>
      </c>
      <c r="K92" s="29"/>
      <c r="L92" s="29"/>
      <c r="M92" s="29"/>
      <c r="N92" s="29"/>
    </row>
    <row r="93" spans="1:14" ht="4.9000000000000004" customHeight="1">
      <c r="A93" s="56"/>
      <c r="B93" s="146"/>
      <c r="C93" s="36"/>
      <c r="D93" s="71"/>
      <c r="E93" s="71"/>
      <c r="F93" s="71"/>
      <c r="G93" s="71"/>
      <c r="H93" s="57"/>
      <c r="I93" s="58"/>
      <c r="J93" s="59"/>
      <c r="K93" s="29"/>
      <c r="L93" s="29"/>
      <c r="M93" s="29"/>
      <c r="N93" s="29"/>
    </row>
    <row r="94" spans="1:14">
      <c r="A94" s="4" t="s">
        <v>219</v>
      </c>
      <c r="B94" s="145"/>
      <c r="C94" s="37">
        <v>63</v>
      </c>
      <c r="D94" s="121">
        <f>VLOOKUP(C94,'Curr Pay Plan'!$A$2:$D$100,2)</f>
        <v>31534.720000000001</v>
      </c>
      <c r="E94" s="121">
        <f>VLOOKUP(C94,'Curr Pay Plan'!$A$2:$D$100,3)</f>
        <v>38046.226905868913</v>
      </c>
      <c r="F94" s="121">
        <f>VLOOKUP(C94,'Curr Pay Plan'!$A$2:$D$100,4)</f>
        <v>44557.733811737831</v>
      </c>
      <c r="G94" s="72">
        <v>33131</v>
      </c>
      <c r="H94" s="47">
        <f t="shared" ref="H94:H96" si="40">G94/E94</f>
        <v>0.87080908395910606</v>
      </c>
      <c r="I94" s="48">
        <f t="shared" ref="I94:I96" si="41">(F94/D94)-1</f>
        <v>0.41297382097376567</v>
      </c>
      <c r="J94" s="60"/>
      <c r="K94" s="7"/>
      <c r="L94" s="7"/>
      <c r="M94" s="7"/>
      <c r="N94" s="7"/>
    </row>
    <row r="95" spans="1:14">
      <c r="A95" s="12" t="s">
        <v>11</v>
      </c>
      <c r="B95" s="141">
        <f t="shared" ref="B95:B96" si="42">D95*104%</f>
        <v>35593.167999999998</v>
      </c>
      <c r="C95" s="55">
        <f>(D95/D94)-1</f>
        <v>8.5286312990887403E-2</v>
      </c>
      <c r="D95" s="119">
        <f>AVERAGE(D86:D92)</f>
        <v>34224.199999999997</v>
      </c>
      <c r="E95" s="119">
        <f>AVERAGE(E86:E92)</f>
        <v>43208.6</v>
      </c>
      <c r="F95" s="119">
        <f>AVERAGE(F86:F92)</f>
        <v>52439.8</v>
      </c>
      <c r="G95" s="119">
        <f>AVERAGE(G86:G92)</f>
        <v>41485.4</v>
      </c>
      <c r="H95" s="50">
        <f t="shared" si="40"/>
        <v>0.96011905037423118</v>
      </c>
      <c r="I95" s="131">
        <f t="shared" si="41"/>
        <v>0.53224326646057496</v>
      </c>
      <c r="J95" s="19"/>
      <c r="K95" s="29"/>
      <c r="L95" s="29"/>
      <c r="M95" s="29"/>
      <c r="N95" s="29"/>
    </row>
    <row r="96" spans="1:14">
      <c r="A96" s="54" t="s">
        <v>21</v>
      </c>
      <c r="B96" s="141">
        <f t="shared" si="42"/>
        <v>35055.279999999999</v>
      </c>
      <c r="C96" s="55">
        <f>(D96/D94)-1</f>
        <v>6.8885342885556033E-2</v>
      </c>
      <c r="D96" s="119">
        <f>MEDIAN(D86:D92)</f>
        <v>33707</v>
      </c>
      <c r="E96" s="119">
        <f>MEDIAN(E86:E92)</f>
        <v>42977</v>
      </c>
      <c r="F96" s="119">
        <f>MEDIAN(F86:F92)</f>
        <v>52247</v>
      </c>
      <c r="G96" s="119">
        <f>MEDIAN(G86:G92)</f>
        <v>39511</v>
      </c>
      <c r="H96" s="50">
        <f t="shared" si="40"/>
        <v>0.91935221164809089</v>
      </c>
      <c r="I96" s="131">
        <f t="shared" si="41"/>
        <v>0.55003411754235021</v>
      </c>
      <c r="J96" s="19"/>
      <c r="K96" s="29"/>
      <c r="L96" s="29"/>
      <c r="M96" s="29"/>
      <c r="N96" s="29"/>
    </row>
    <row r="97" spans="1:14">
      <c r="A97" s="24" t="s">
        <v>24</v>
      </c>
      <c r="B97" s="116"/>
      <c r="C97" s="39">
        <v>66</v>
      </c>
      <c r="D97" s="121">
        <f>VLOOKUP(C97,'Curr Pay Plan'!$A$2:$D$100,2)</f>
        <v>36570.22</v>
      </c>
      <c r="E97" s="121">
        <f>VLOOKUP(C97,'Curr Pay Plan'!$A$2:$D$100,3)</f>
        <v>44121.491743625615</v>
      </c>
      <c r="F97" s="121">
        <f>VLOOKUP(C97,'Curr Pay Plan'!$A$2:$D$100,4)</f>
        <v>51672.763487251228</v>
      </c>
      <c r="G97" s="124"/>
      <c r="H97" s="52"/>
      <c r="I97" s="134"/>
      <c r="J97" s="19"/>
      <c r="K97" s="29"/>
      <c r="L97" s="29"/>
      <c r="M97" s="29"/>
      <c r="N97" s="29"/>
    </row>
    <row r="98" spans="1:14">
      <c r="A98" s="23" t="s">
        <v>25</v>
      </c>
      <c r="B98" s="116"/>
      <c r="C98" s="39"/>
      <c r="D98" s="9"/>
      <c r="E98" s="9"/>
      <c r="F98" s="9"/>
      <c r="G98" s="8"/>
      <c r="H98" s="50"/>
      <c r="I98" s="51"/>
      <c r="J98" s="61"/>
    </row>
    <row r="99" spans="1:14" ht="28.9" customHeight="1">
      <c r="A99" s="322"/>
      <c r="B99" s="323"/>
      <c r="C99" s="323"/>
      <c r="D99" s="323"/>
      <c r="E99" s="323"/>
      <c r="F99" s="323"/>
      <c r="G99" s="323"/>
      <c r="H99" s="323"/>
      <c r="I99" s="323"/>
      <c r="J99" s="324"/>
    </row>
  </sheetData>
  <mergeCells count="7">
    <mergeCell ref="A99:J99"/>
    <mergeCell ref="A15:J15"/>
    <mergeCell ref="A29:J29"/>
    <mergeCell ref="A43:J43"/>
    <mergeCell ref="A57:J57"/>
    <mergeCell ref="A71:J71"/>
    <mergeCell ref="A85:J85"/>
  </mergeCells>
  <printOptions horizontalCentered="1"/>
  <pageMargins left="0.45" right="0.45" top="1" bottom="0.5" header="0.3" footer="0.3"/>
  <pageSetup orientation="landscape" horizontalDpi="4294967293" r:id="rId1"/>
  <headerFooter>
    <oddHeader>&amp;C
&amp;"-,Bold"&amp;16Emergency Mgmt and EMS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31</vt:i4>
      </vt:variant>
    </vt:vector>
  </HeadingPairs>
  <TitlesOfParts>
    <vt:vector size="53" baseType="lpstr">
      <vt:lpstr>TIP</vt:lpstr>
      <vt:lpstr>Yrs Serv</vt:lpstr>
      <vt:lpstr>Master File</vt:lpstr>
      <vt:lpstr>Curr Pay Plan</vt:lpstr>
      <vt:lpstr>Prop Grds</vt:lpstr>
      <vt:lpstr>Admin</vt:lpstr>
      <vt:lpstr>Elect-ROD</vt:lpstr>
      <vt:lpstr>EMS</vt:lpstr>
      <vt:lpstr>Emerg Mgmt</vt:lpstr>
      <vt:lpstr>Fac Util Maint</vt:lpstr>
      <vt:lpstr>Finance</vt:lpstr>
      <vt:lpstr>Info Tech</vt:lpstr>
      <vt:lpstr>Library</vt:lpstr>
      <vt:lpstr>NCDMV</vt:lpstr>
      <vt:lpstr>P &amp; R</vt:lpstr>
      <vt:lpstr>Inspect S&amp;W</vt:lpstr>
      <vt:lpstr>DSS</vt:lpstr>
      <vt:lpstr>Pub Hlth</vt:lpstr>
      <vt:lpstr>Landfill</vt:lpstr>
      <vt:lpstr>Sheriff-911</vt:lpstr>
      <vt:lpstr>Tax</vt:lpstr>
      <vt:lpstr>Senior Cntr</vt:lpstr>
      <vt:lpstr>LawsonDrillInfo!KeyFields</vt:lpstr>
      <vt:lpstr>LawsonDrillInfo!MappedFields</vt:lpstr>
      <vt:lpstr>Admin!Print_Area</vt:lpstr>
      <vt:lpstr>DSS!Print_Area</vt:lpstr>
      <vt:lpstr>'Elect-ROD'!Print_Area</vt:lpstr>
      <vt:lpstr>EMS!Print_Area</vt:lpstr>
      <vt:lpstr>'Fac Util Maint'!Print_Area</vt:lpstr>
      <vt:lpstr>Finance!Print_Area</vt:lpstr>
      <vt:lpstr>'Info Tech'!Print_Area</vt:lpstr>
      <vt:lpstr>'Inspect S&amp;W'!Print_Area</vt:lpstr>
      <vt:lpstr>Landfill!Print_Area</vt:lpstr>
      <vt:lpstr>Library!Print_Area</vt:lpstr>
      <vt:lpstr>'Pub Hlth'!Print_Area</vt:lpstr>
      <vt:lpstr>'Sheriff-911'!Print_Area</vt:lpstr>
      <vt:lpstr>Tax!Print_Area</vt:lpstr>
      <vt:lpstr>Admin!Print_Titles</vt:lpstr>
      <vt:lpstr>DSS!Print_Titles</vt:lpstr>
      <vt:lpstr>'Elect-ROD'!Print_Titles</vt:lpstr>
      <vt:lpstr>EMS!Print_Titles</vt:lpstr>
      <vt:lpstr>'Fac Util Maint'!Print_Titles</vt:lpstr>
      <vt:lpstr>Finance!Print_Titles</vt:lpstr>
      <vt:lpstr>'Info Tech'!Print_Titles</vt:lpstr>
      <vt:lpstr>'Inspect S&amp;W'!Print_Titles</vt:lpstr>
      <vt:lpstr>Landfill!Print_Titles</vt:lpstr>
      <vt:lpstr>Library!Print_Titles</vt:lpstr>
      <vt:lpstr>'Pub Hlth'!Print_Titles</vt:lpstr>
      <vt:lpstr>'Sheriff-911'!Print_Titles</vt:lpstr>
      <vt:lpstr>Tax!Print_Titles</vt:lpstr>
      <vt:lpstr>LawsonDrillInfo!ProductLine</vt:lpstr>
      <vt:lpstr>LawsonDrillInfo!SSType</vt:lpstr>
      <vt:lpstr>LawsonDrillInfo!SystemCode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Bob Carter</dc:creator>
  <cp:keywords/>
  <dc:description/>
  <cp:lastModifiedBy>Turnmire, Sylvia</cp:lastModifiedBy>
  <cp:revision/>
  <cp:lastPrinted>2021-11-18T00:26:25Z</cp:lastPrinted>
  <dcterms:created xsi:type="dcterms:W3CDTF">2017-02-02T21:20:37Z</dcterms:created>
  <dcterms:modified xsi:type="dcterms:W3CDTF">2023-08-02T19:54:04Z</dcterms:modified>
  <cp:category/>
  <cp:contentStatus/>
</cp:coreProperties>
</file>